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robson\Desktop\"/>
    </mc:Choice>
  </mc:AlternateContent>
  <xr:revisionPtr revIDLastSave="0" documentId="8_{A048D7B4-A7C8-49D3-936E-3C54861C4111}" xr6:coauthVersionLast="45" xr6:coauthVersionMax="45" xr10:uidLastSave="{00000000-0000-0000-0000-000000000000}"/>
  <bookViews>
    <workbookView xWindow="-120" yWindow="-120" windowWidth="34080" windowHeight="22200" firstSheet="1" activeTab="2" xr2:uid="{3157754D-2F1D-473E-B16F-733B31D56B49}"/>
  </bookViews>
  <sheets>
    <sheet name="Open" sheetId="8" state="hidden" r:id="rId1"/>
    <sheet name="Welcome" sheetId="10" r:id="rId2"/>
    <sheet name="Dynamic Arrays" sheetId="4" r:id="rId3"/>
    <sheet name="Setup" sheetId="3" r:id="rId4"/>
    <sheet name="Financial Model" sheetId="2" r:id="rId5"/>
    <sheet name="Financial Model Complete" sheetId="1" r:id="rId6"/>
    <sheet name="Historical FX Rates" sheetId="5" state="hidden" r:id="rId7"/>
    <sheet name="Thank you" sheetId="7" r:id="rId8"/>
  </sheets>
  <definedNames>
    <definedName name="_xlchart.v5.0" hidden="1">'Dynamic Arrays'!$B$49</definedName>
    <definedName name="_xlchart.v5.1" hidden="1">'Dynamic Arrays'!$B$50:$B$58</definedName>
    <definedName name="_xlchart.v5.2" hidden="1">'Dynamic Arrays'!$C$49</definedName>
    <definedName name="_xlchart.v5.3" hidden="1">'Dynamic Arrays'!$C$50:$C$58</definedName>
    <definedName name="ExternalData_1" localSheetId="6" hidden="1">'Historical FX Rates'!$S$8:$AA$581</definedName>
    <definedName name="ListRates" localSheetId="1">tblFXRates[FX Rates]</definedName>
    <definedName name="ListRates">tblFXRates[FX Rates]</definedName>
    <definedName name="sDiscRate">Setup!$F$14</definedName>
    <definedName name="sFileHeader">Setup!$F$8</definedName>
    <definedName name="sInvestment">Setup!$F$13</definedName>
    <definedName name="sModelTerm">Setup!$F$9</definedName>
    <definedName name="SourceCurrency">'Historical FX Rates'!$I$6</definedName>
    <definedName name="sOverheadsPct">Setup!$F$11</definedName>
    <definedName name="sSalvageValue">Setup!$F$12</definedName>
    <definedName name="sStartDate">Setup!$F$10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" i="4" l="1" a="1"/>
  <c r="K7" i="4" s="1"/>
  <c r="B34" i="2" l="1" a="1"/>
  <c r="B34" i="2" s="1"/>
  <c r="S9" i="4" l="1" a="1"/>
  <c r="S9" i="4" s="1"/>
  <c r="D19" i="3" a="1"/>
  <c r="D19" i="3" s="1"/>
  <c r="D20" i="3" a="1"/>
  <c r="D20" i="3" s="1"/>
  <c r="D21" i="3" a="1"/>
  <c r="D21" i="3" s="1"/>
  <c r="D22" i="3" a="1"/>
  <c r="D22" i="3" s="1"/>
  <c r="D23" i="3" a="1"/>
  <c r="D23" i="3" s="1"/>
  <c r="D24" i="3" a="1"/>
  <c r="D24" i="3" s="1"/>
  <c r="B50" i="4" l="1" a="1"/>
  <c r="B50" i="4" s="1"/>
  <c r="AG4" i="4" a="1"/>
  <c r="AG4" i="4" s="1"/>
  <c r="AK5" i="4" a="1"/>
  <c r="AK5" i="4" s="1"/>
  <c r="AK7" i="4" s="1" a="1"/>
  <c r="AK7" i="4" s="1"/>
  <c r="M7" i="4" a="1"/>
  <c r="M7" i="4" s="1"/>
  <c r="Y9" i="4" a="1"/>
  <c r="Y9" i="4" s="1"/>
  <c r="Y18" i="4" l="1" a="1"/>
  <c r="Y18" i="4" s="1"/>
  <c r="N7" i="4" a="1"/>
  <c r="N7" i="4" s="1"/>
  <c r="C50" i="4" a="1"/>
  <c r="C50" i="4" s="1"/>
  <c r="L126" i="1" a="1"/>
  <c r="L126" i="1" s="1"/>
  <c r="K127" i="1" a="1"/>
  <c r="K127" i="1" s="1"/>
  <c r="C9" i="5" l="1"/>
  <c r="C10" i="5"/>
  <c r="C11" i="5"/>
  <c r="C12" i="5"/>
  <c r="C13" i="5"/>
  <c r="C14" i="5"/>
  <c r="C15" i="5"/>
  <c r="C16" i="5"/>
  <c r="C17" i="5"/>
  <c r="C18" i="5"/>
  <c r="C19" i="5"/>
  <c r="C20" i="5"/>
  <c r="AA16" i="4"/>
  <c r="K16" i="4"/>
  <c r="B98" i="2" a="1"/>
  <c r="B98" i="2" s="1"/>
  <c r="B84" i="2" a="1"/>
  <c r="B84" i="2" s="1"/>
  <c r="C74" i="2" a="1"/>
  <c r="C74" i="2" s="1"/>
  <c r="B74" i="2" a="1"/>
  <c r="B74" i="2" s="1"/>
  <c r="B64" i="2" a="1"/>
  <c r="B64" i="2" s="1"/>
  <c r="B52" i="2" a="1"/>
  <c r="B52" i="2" s="1"/>
  <c r="C43" i="2" a="1"/>
  <c r="C43" i="2" s="1"/>
  <c r="B43" i="2" a="1"/>
  <c r="B43" i="2" s="1"/>
  <c r="A1" i="2"/>
  <c r="G13" i="1" a="1"/>
  <c r="G13" i="1" s="1"/>
  <c r="G6" i="1" a="1"/>
  <c r="G6" i="1" s="1"/>
  <c r="A1" i="1"/>
  <c r="A1" i="3"/>
  <c r="C98" i="1" a="1"/>
  <c r="C98" i="1" s="1"/>
  <c r="E98" i="1" a="1"/>
  <c r="E98" i="1" s="1"/>
  <c r="D98" i="1" a="1"/>
  <c r="D98" i="1" s="1"/>
  <c r="B98" i="1" a="1"/>
  <c r="B98" i="1" s="1"/>
  <c r="B84" i="1" a="1"/>
  <c r="B84" i="1" s="1"/>
  <c r="C74" i="1" a="1"/>
  <c r="C74" i="1" s="1"/>
  <c r="B74" i="1" a="1"/>
  <c r="B74" i="1" s="1"/>
  <c r="D64" i="1" a="1"/>
  <c r="D64" i="1" s="1"/>
  <c r="B64" i="1" a="1"/>
  <c r="B64" i="1" s="1"/>
  <c r="B52" i="1" a="1"/>
  <c r="B52" i="1" s="1"/>
  <c r="C43" i="1" a="1"/>
  <c r="C43" i="1" s="1"/>
  <c r="B43" i="1" a="1"/>
  <c r="B43" i="1" s="1"/>
  <c r="C34" i="1" a="1"/>
  <c r="C34" i="1" s="1"/>
  <c r="D34" i="1" a="1"/>
  <c r="D34" i="1" s="1"/>
  <c r="B34" i="1" a="1"/>
  <c r="B34" i="1" s="1"/>
  <c r="D25" i="1" a="1"/>
  <c r="D25" i="1" s="1"/>
  <c r="B25" i="1" a="1"/>
  <c r="B25" i="1" s="1"/>
  <c r="C16" i="1" a="1"/>
  <c r="C16" i="1" s="1"/>
  <c r="E16" i="1" l="1" a="1"/>
  <c r="E16" i="1" s="1"/>
  <c r="D16" i="1" a="1"/>
  <c r="D16" i="1" s="1"/>
  <c r="G16" i="1" s="1" a="1"/>
  <c r="G16" i="1" s="1"/>
  <c r="G43" i="1" s="1" a="1"/>
  <c r="G43" i="1" s="1"/>
  <c r="G12" i="1" a="1"/>
  <c r="G12" i="1" s="1"/>
  <c r="G25" i="1" s="1" a="1"/>
  <c r="G25" i="1" s="1"/>
  <c r="G7" i="1" a="1"/>
  <c r="G7" i="1" s="1"/>
  <c r="G98" i="1" s="1" a="1"/>
  <c r="G98" i="1" s="1"/>
  <c r="G111" i="1" s="1" a="1"/>
  <c r="G111" i="1" s="1"/>
  <c r="AN3" i="4"/>
  <c r="AO3" i="4" s="1"/>
  <c r="G64" i="1" a="1"/>
  <c r="G64" i="1" s="1"/>
  <c r="G34" i="1" l="1" a="1"/>
  <c r="G34" i="1" s="1"/>
  <c r="G52" i="1" s="1" a="1"/>
  <c r="G52" i="1" s="1"/>
  <c r="G8" i="1" a="1"/>
  <c r="G8" i="1" s="1"/>
  <c r="G9" i="1" a="1"/>
  <c r="G9" i="1" s="1"/>
  <c r="G60" i="1" l="1" a="1"/>
  <c r="G60" i="1" s="1"/>
  <c r="G10" i="1" a="1"/>
  <c r="G10" i="1" s="1"/>
  <c r="B127" i="1" s="1" a="1"/>
  <c r="B127" i="1" s="1"/>
  <c r="G11" i="1" a="1"/>
  <c r="G11" i="1" s="1"/>
  <c r="G74" i="1" l="1" a="1"/>
  <c r="G74" i="1" s="1"/>
  <c r="G84" i="1" s="1" a="1"/>
  <c r="G84" i="1" s="1"/>
  <c r="G93" i="1" s="1" a="1"/>
  <c r="G93" i="1" s="1"/>
  <c r="G95" i="1" s="1" a="1"/>
  <c r="G95" i="1" s="1"/>
  <c r="G113" i="1" s="1" a="1"/>
  <c r="G113" i="1" s="1"/>
  <c r="C127" i="1" a="1"/>
  <c r="C127" i="1" s="1"/>
  <c r="D127" i="1" l="1" a="1"/>
  <c r="D127" i="1" s="1"/>
  <c r="E127" i="1" a="1"/>
  <c r="E127" i="1" s="1"/>
  <c r="G115" i="1" a="1"/>
  <c r="G115" i="1" s="1"/>
  <c r="F127" i="1" s="1" a="1"/>
  <c r="F127" i="1" s="1"/>
  <c r="G117" i="1" l="1" a="1"/>
  <c r="G117" i="1" s="1"/>
  <c r="G127" i="1" l="1" a="1"/>
  <c r="G127" i="1" s="1"/>
  <c r="G119" i="1" a="1"/>
  <c r="G119" i="1" s="1"/>
  <c r="G121" i="1" s="1" a="1"/>
  <c r="G121" i="1" s="1"/>
  <c r="F123" i="1" l="1"/>
  <c r="H127" i="1" a="1"/>
  <c r="H127" i="1" s="1"/>
  <c r="G123" i="1" l="1"/>
  <c r="L127" i="1" a="1"/>
  <c r="L12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96D80C6-5E0F-4DAF-B3FB-0832ACE0D34E}" keepAlive="1" name="Query - day" description="Connection to the 'day' query in the workbook." type="5" refreshedVersion="0" background="1">
    <dbPr connection="Provider=Microsoft.Mashup.OleDb.1;Data Source=$Workbook$;Location=day;Extended Properties=&quot;&quot;" command="SELECT * FROM [day]"/>
  </connection>
  <connection id="2" xr16:uid="{7D89AC78-8E54-40BF-B8B7-5F3F515C35D1}" keepAlive="1" name="Query - fnGetFXRates" description="Connection to the 'fnGetFXRates' query in the workbook." type="5" refreshedVersion="0" background="1">
    <dbPr connection="Provider=Microsoft.Mashup.OleDb.1;Data Source=$Workbook$;Location=fnGetFXRates;Extended Properties=&quot;&quot;" command="SELECT * FROM [fnGetFXRates]"/>
  </connection>
  <connection id="3" xr16:uid="{6DDF8CAD-FC14-48CF-A9CA-F13EBEBCAAC2}" keepAlive="1" name="Query - FX Rates" description="Connection to the 'FX Rates' query in the workbook." type="5" refreshedVersion="0" background="1">
    <dbPr connection="Provider=Microsoft.Mashup.OleDb.1;Data Source=$Workbook$;Location=&quot;FX Rates&quot;;Extended Properties=&quot;&quot;" command="SELECT * FROM [FX Rates]"/>
  </connection>
  <connection id="4" xr16:uid="{801A74F0-41D0-4033-ACF7-856C1511931D}" keepAlive="1" name="Query - month" description="Connection to the 'month' query in the workbook." type="5" refreshedVersion="0" background="1">
    <dbPr connection="Provider=Microsoft.Mashup.OleDb.1;Data Source=$Workbook$;Location=month;Extended Properties=&quot;&quot;" command="SELECT * FROM [month]"/>
  </connection>
  <connection id="5" xr16:uid="{39EF0CA8-3205-4B9C-9F74-2CA955064529}" keepAlive="1" name="Query - SourceCurrency" description="Connection to the 'SourceCurrency' query in the workbook." type="5" refreshedVersion="0" background="1">
    <dbPr connection="Provider=Microsoft.Mashup.OleDb.1;Data Source=$Workbook$;Location=SourceCurrency;Extended Properties=&quot;&quot;" command="SELECT * FROM [SourceCurrency]"/>
  </connection>
  <connection id="6" xr16:uid="{97141ECA-C8AB-4244-AB87-B74F01A678EE}" keepAlive="1" name="Query - tblDates" description="Connection to the 'tblDates' query in the workbook." type="5" refreshedVersion="6" background="1" saveData="1">
    <dbPr connection="Provider=Microsoft.Mashup.OleDb.1;Data Source=$Workbook$;Location=tblDates;Extended Properties=&quot;&quot;" command="SELECT * FROM [tblDates]"/>
  </connection>
  <connection id="7" xr16:uid="{18EF38C9-EFD0-4BEF-88FD-067BF1E51130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9">
    <bk>
      <extLst>
        <ext uri="{3e2802c4-a4d2-4d8b-9148-e3be6c30e623}">
          <xlrd:rvb i="1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7"/>
        </ext>
      </extLst>
    </bk>
  </futureMetadata>
  <cellMetadata count="1">
    <bk>
      <rc t="1" v="0"/>
    </bk>
  </cellMetadata>
  <valueMetadata count="9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</valueMetadata>
</metadata>
</file>

<file path=xl/sharedStrings.xml><?xml version="1.0" encoding="utf-8"?>
<sst xmlns="http://schemas.openxmlformats.org/spreadsheetml/2006/main" count="4128" uniqueCount="1471">
  <si>
    <t>City</t>
  </si>
  <si>
    <t>Sales</t>
  </si>
  <si>
    <t>Date</t>
  </si>
  <si>
    <t>Calendar Yr</t>
  </si>
  <si>
    <t>Calendar Mth</t>
  </si>
  <si>
    <t>Financial Yr</t>
  </si>
  <si>
    <t>Financial Mth</t>
  </si>
  <si>
    <t>Model Year</t>
  </si>
  <si>
    <t>FX Rate</t>
  </si>
  <si>
    <t>Base</t>
  </si>
  <si>
    <t>Sales Units</t>
  </si>
  <si>
    <t>FX Rates</t>
  </si>
  <si>
    <t>Rate</t>
  </si>
  <si>
    <t>Unit Price</t>
  </si>
  <si>
    <t>Currency</t>
  </si>
  <si>
    <t>AUD</t>
  </si>
  <si>
    <t>Products</t>
  </si>
  <si>
    <t>Monthly Sales Volume</t>
  </si>
  <si>
    <t>Annual Volume Increase %</t>
  </si>
  <si>
    <t>Annual Price Increase %</t>
  </si>
  <si>
    <t>Sales AUD</t>
  </si>
  <si>
    <t>COGS % of Sales</t>
  </si>
  <si>
    <t>COGS (native currency)</t>
  </si>
  <si>
    <t>COGS AUD</t>
  </si>
  <si>
    <t>Total COGS</t>
  </si>
  <si>
    <t>Gross Profit</t>
  </si>
  <si>
    <t>Overheads</t>
  </si>
  <si>
    <t>Reporting</t>
  </si>
  <si>
    <t>Year</t>
  </si>
  <si>
    <t>Staff</t>
  </si>
  <si>
    <t>Position</t>
  </si>
  <si>
    <t>Name</t>
  </si>
  <si>
    <t>Salary</t>
  </si>
  <si>
    <t>Start Date</t>
  </si>
  <si>
    <t>End Date</t>
  </si>
  <si>
    <t>Annual Salary</t>
  </si>
  <si>
    <t>John</t>
  </si>
  <si>
    <t>Mary</t>
  </si>
  <si>
    <t>Abigail</t>
  </si>
  <si>
    <t>Joanna</t>
  </si>
  <si>
    <t>Shumi</t>
  </si>
  <si>
    <t>Asher</t>
  </si>
  <si>
    <t>Kutcher</t>
  </si>
  <si>
    <t>CEO</t>
  </si>
  <si>
    <t>CFO</t>
  </si>
  <si>
    <t>COO</t>
  </si>
  <si>
    <t>Analyst</t>
  </si>
  <si>
    <t>Customer Service</t>
  </si>
  <si>
    <t>Marketing</t>
  </si>
  <si>
    <t>Accountant</t>
  </si>
  <si>
    <t>New Person</t>
  </si>
  <si>
    <t>Start</t>
  </si>
  <si>
    <t>End</t>
  </si>
  <si>
    <t>Total Salaries &amp; Wages</t>
  </si>
  <si>
    <t>Multiply by 1</t>
  </si>
  <si>
    <t>EBITDA</t>
  </si>
  <si>
    <t>COGS</t>
  </si>
  <si>
    <t>Other Overheads</t>
  </si>
  <si>
    <t>Total Overheads</t>
  </si>
  <si>
    <t>Description</t>
  </si>
  <si>
    <t>Range Name</t>
  </si>
  <si>
    <t>Value</t>
  </si>
  <si>
    <t>Notes</t>
  </si>
  <si>
    <t>File header</t>
  </si>
  <si>
    <t>sFileHeader</t>
  </si>
  <si>
    <t>sModelTerm</t>
  </si>
  <si>
    <t>Units</t>
  </si>
  <si>
    <t>Months</t>
  </si>
  <si>
    <t>Number of periods in model</t>
  </si>
  <si>
    <t>Dynamo Model</t>
  </si>
  <si>
    <t>Setup</t>
  </si>
  <si>
    <t>General Model Inputs</t>
  </si>
  <si>
    <t>sStartDate</t>
  </si>
  <si>
    <t>Model start date</t>
  </si>
  <si>
    <t>Period Number</t>
  </si>
  <si>
    <t>Overheads %</t>
  </si>
  <si>
    <t>sOverheadsPct</t>
  </si>
  <si>
    <t>tblFXRates</t>
  </si>
  <si>
    <t>tblProducts</t>
  </si>
  <si>
    <t>tblStaff</t>
  </si>
  <si>
    <t>GP Margin %</t>
  </si>
  <si>
    <t>Local Currency</t>
  </si>
  <si>
    <t>% of sales</t>
  </si>
  <si>
    <t>dd/mm/yyyy</t>
  </si>
  <si>
    <t>Text</t>
  </si>
  <si>
    <t>Financial Model Complete</t>
  </si>
  <si>
    <t>Dates</t>
  </si>
  <si>
    <t>Monthly Change</t>
  </si>
  <si>
    <t>Dynamic Arrays Introduction</t>
  </si>
  <si>
    <t>Country</t>
  </si>
  <si>
    <t>Project Name</t>
  </si>
  <si>
    <t>Project Manager</t>
  </si>
  <si>
    <t>Australia</t>
  </si>
  <si>
    <t>New Zealand</t>
  </si>
  <si>
    <t>Fiji</t>
  </si>
  <si>
    <t>Sydney</t>
  </si>
  <si>
    <t>Melbourne</t>
  </si>
  <si>
    <t>Perth</t>
  </si>
  <si>
    <t>Adelaide</t>
  </si>
  <si>
    <t>Darwin</t>
  </si>
  <si>
    <t>Auckland</t>
  </si>
  <si>
    <t>Wellington</t>
  </si>
  <si>
    <t>Christchurch</t>
  </si>
  <si>
    <t>Nadi</t>
  </si>
  <si>
    <t>Brian Jackhammer</t>
  </si>
  <si>
    <t>Austin Mystery</t>
  </si>
  <si>
    <t>Alotta Construction</t>
  </si>
  <si>
    <t>Mario Concreteboots</t>
  </si>
  <si>
    <t>Giorgio Rialto</t>
  </si>
  <si>
    <t>Mary Sledge</t>
  </si>
  <si>
    <t>Lizzy Swan</t>
  </si>
  <si>
    <t>Jack Willywagtail</t>
  </si>
  <si>
    <t>Opera House Refurbishment</t>
  </si>
  <si>
    <t>Darling Harbour Harbour</t>
  </si>
  <si>
    <t>Central Quay Keys</t>
  </si>
  <si>
    <t>Westinout Hotel</t>
  </si>
  <si>
    <t>Executive Residence: A Powers</t>
  </si>
  <si>
    <t>Bondi Beach Apartments</t>
  </si>
  <si>
    <t>Cronulla Beach Shacks</t>
  </si>
  <si>
    <t>Higher Towers</t>
  </si>
  <si>
    <t>Looney Park</t>
  </si>
  <si>
    <t>Werribee Closed Zoo</t>
  </si>
  <si>
    <t>Lorne Lawn Bowling Club</t>
  </si>
  <si>
    <t>Box Hill Boxes</t>
  </si>
  <si>
    <t>Innaloo Public Toilets</t>
  </si>
  <si>
    <t>Rebuild Cathedral</t>
  </si>
  <si>
    <t>Rebuild Christchurch Boys High</t>
  </si>
  <si>
    <t>Rebuild Christchurch Girls High</t>
  </si>
  <si>
    <t>Earthquake-proof Parliament</t>
  </si>
  <si>
    <t>Swinging Pig Hotel: Rockingham</t>
  </si>
  <si>
    <t>Kings Park Cable Car</t>
  </si>
  <si>
    <t>Golden Sunset Palms Resort</t>
  </si>
  <si>
    <t>Golden Sunrise Resort</t>
  </si>
  <si>
    <t>Yasawa Islands Resort</t>
  </si>
  <si>
    <t>Point Walter Bridge</t>
  </si>
  <si>
    <t>Huntingdale Lodge</t>
  </si>
  <si>
    <t>Kakadu Kak Shopping Mall</t>
  </si>
  <si>
    <t>Choice Bro Museum</t>
  </si>
  <si>
    <t>Devonport-Mission Bay Bridge</t>
  </si>
  <si>
    <t>Weera Tutu Night Club</t>
  </si>
  <si>
    <t>Project Budget (AUD)</t>
  </si>
  <si>
    <t>Project Cost to Date (AUD)</t>
  </si>
  <si>
    <t>Dynamic Array Functions</t>
  </si>
  <si>
    <t>SEQUENCE</t>
  </si>
  <si>
    <t>UNIQUE</t>
  </si>
  <si>
    <t>RANDARRAY</t>
  </si>
  <si>
    <t>SORT</t>
  </si>
  <si>
    <t>SORTBY</t>
  </si>
  <si>
    <t>XLOOKUP</t>
  </si>
  <si>
    <t>New Standard Function</t>
  </si>
  <si>
    <t>FILTER</t>
  </si>
  <si>
    <t>@</t>
  </si>
  <si>
    <t>#</t>
  </si>
  <si>
    <t>FILTER, UNIQUE, SORT, SORTBY</t>
  </si>
  <si>
    <t>Countries</t>
  </si>
  <si>
    <t>Project Managers</t>
  </si>
  <si>
    <t>Select:</t>
  </si>
  <si>
    <t>Total Project Costs</t>
  </si>
  <si>
    <t>Total Project Budget</t>
  </si>
  <si>
    <t>Budget Remaining</t>
  </si>
  <si>
    <t>Rows:</t>
  </si>
  <si>
    <t>Columns:</t>
  </si>
  <si>
    <t>Start:</t>
  </si>
  <si>
    <t>Step:</t>
  </si>
  <si>
    <t>Min:</t>
  </si>
  <si>
    <t>Max:</t>
  </si>
  <si>
    <t>Project:</t>
  </si>
  <si>
    <t>Costs to Date</t>
  </si>
  <si>
    <t>Budget</t>
  </si>
  <si>
    <t>% Used</t>
  </si>
  <si>
    <t>Shuffled PM List</t>
  </si>
  <si>
    <t>Raffle Winner:</t>
  </si>
  <si>
    <t>Total Sales</t>
  </si>
  <si>
    <t>Historical FX Rates</t>
  </si>
  <si>
    <t>Power Query with Parameter Example</t>
  </si>
  <si>
    <t>Start Date:</t>
  </si>
  <si>
    <t>Month</t>
  </si>
  <si>
    <t>tblDates</t>
  </si>
  <si>
    <t>URL for historical FX Rates:</t>
  </si>
  <si>
    <t>Steps</t>
  </si>
  <si>
    <t xml:space="preserve"> - convert the query into a function</t>
  </si>
  <si>
    <t xml:space="preserve"> - filter the results as required to only show currencies you're interested in (this can be done in PQ or Excel)</t>
  </si>
  <si>
    <t>https://www.xe.com/currencytables/?from=AUD&amp;date=year-month-day</t>
  </si>
  <si>
    <t>Day</t>
  </si>
  <si>
    <t>30</t>
  </si>
  <si>
    <t>06</t>
  </si>
  <si>
    <t>2019</t>
  </si>
  <si>
    <t>31</t>
  </si>
  <si>
    <t>07</t>
  </si>
  <si>
    <t>08</t>
  </si>
  <si>
    <t>09</t>
  </si>
  <si>
    <t>10</t>
  </si>
  <si>
    <t>11</t>
  </si>
  <si>
    <t>12</t>
  </si>
  <si>
    <t>01</t>
  </si>
  <si>
    <t>2020</t>
  </si>
  <si>
    <t>29</t>
  </si>
  <si>
    <t>02</t>
  </si>
  <si>
    <t>03</t>
  </si>
  <si>
    <t>04</t>
  </si>
  <si>
    <t>05</t>
  </si>
  <si>
    <t>Month Num</t>
  </si>
  <si>
    <t xml:space="preserve"> - add a column, invoking the custom function &amp; match the parameters to the relevant columns</t>
  </si>
  <si>
    <t>Currency code ▲▼</t>
  </si>
  <si>
    <t>Currency name ▲▼</t>
  </si>
  <si>
    <t>Units per AUD</t>
  </si>
  <si>
    <t>AUD per Unit</t>
  </si>
  <si>
    <t>USD</t>
  </si>
  <si>
    <t>US Dollar</t>
  </si>
  <si>
    <t>EUR</t>
  </si>
  <si>
    <t>Euro</t>
  </si>
  <si>
    <t>GBP</t>
  </si>
  <si>
    <t>British Pound</t>
  </si>
  <si>
    <t>INR</t>
  </si>
  <si>
    <t>Indian Rupee</t>
  </si>
  <si>
    <t>Australian Dollar</t>
  </si>
  <si>
    <t>CAD</t>
  </si>
  <si>
    <t>Canadian Dollar</t>
  </si>
  <si>
    <t>SGD</t>
  </si>
  <si>
    <t>Singapore Dollar</t>
  </si>
  <si>
    <t>CHF</t>
  </si>
  <si>
    <t>Swiss Franc</t>
  </si>
  <si>
    <t>MYR</t>
  </si>
  <si>
    <t>Malaysian Ringgit</t>
  </si>
  <si>
    <t>JPY</t>
  </si>
  <si>
    <t>Japanese Yen</t>
  </si>
  <si>
    <t>CNY</t>
  </si>
  <si>
    <t>Chinese Yuan Renminbi</t>
  </si>
  <si>
    <t>NZD</t>
  </si>
  <si>
    <t>New Zealand Dollar</t>
  </si>
  <si>
    <t>THB</t>
  </si>
  <si>
    <t>Thai Baht</t>
  </si>
  <si>
    <t>HUF</t>
  </si>
  <si>
    <t>Hungarian Forint</t>
  </si>
  <si>
    <t>AED</t>
  </si>
  <si>
    <t>Emirati Dirham</t>
  </si>
  <si>
    <t>HKD</t>
  </si>
  <si>
    <t>Hong Kong Dollar</t>
  </si>
  <si>
    <t>MXN</t>
  </si>
  <si>
    <t>Mexican Peso</t>
  </si>
  <si>
    <t>ZAR</t>
  </si>
  <si>
    <t>South African Rand</t>
  </si>
  <si>
    <t>PHP</t>
  </si>
  <si>
    <t>Philippine Peso</t>
  </si>
  <si>
    <t>SEK</t>
  </si>
  <si>
    <t>Swedish Krona</t>
  </si>
  <si>
    <t>IDR</t>
  </si>
  <si>
    <t>Indonesian Rupiah</t>
  </si>
  <si>
    <t>SAR</t>
  </si>
  <si>
    <t>Saudi Arabian Riyal</t>
  </si>
  <si>
    <t>BRL</t>
  </si>
  <si>
    <t>Brazilian Real</t>
  </si>
  <si>
    <t>TRY</t>
  </si>
  <si>
    <t>Turkish Lira</t>
  </si>
  <si>
    <t>KES</t>
  </si>
  <si>
    <t>Kenyan Shilling</t>
  </si>
  <si>
    <t>KRW</t>
  </si>
  <si>
    <t>South Korean Won</t>
  </si>
  <si>
    <t>EGP</t>
  </si>
  <si>
    <t>Egyptian Pound</t>
  </si>
  <si>
    <t>IQD</t>
  </si>
  <si>
    <t>Iraqi Dinar</t>
  </si>
  <si>
    <t>NOK</t>
  </si>
  <si>
    <t>Norwegian Krone</t>
  </si>
  <si>
    <t>KWD</t>
  </si>
  <si>
    <t>Kuwaiti Dinar</t>
  </si>
  <si>
    <t>RUB</t>
  </si>
  <si>
    <t>Russian Ruble</t>
  </si>
  <si>
    <t>DKK</t>
  </si>
  <si>
    <t>Danish Krone</t>
  </si>
  <si>
    <t>PKR</t>
  </si>
  <si>
    <t>Pakistani Rupee</t>
  </si>
  <si>
    <t>ILS</t>
  </si>
  <si>
    <t>Israeli Shekel</t>
  </si>
  <si>
    <t>PLN</t>
  </si>
  <si>
    <t>Polish Zloty</t>
  </si>
  <si>
    <t>QAR</t>
  </si>
  <si>
    <t>Qatari Riyal</t>
  </si>
  <si>
    <t>XAU</t>
  </si>
  <si>
    <t>Gold Ounce</t>
  </si>
  <si>
    <t>OMR</t>
  </si>
  <si>
    <t>Omani Rial</t>
  </si>
  <si>
    <t>COP</t>
  </si>
  <si>
    <t>Colombian Peso</t>
  </si>
  <si>
    <t>CLP</t>
  </si>
  <si>
    <t>Chilean Peso</t>
  </si>
  <si>
    <t>TWD</t>
  </si>
  <si>
    <t>Taiwan New Dollar</t>
  </si>
  <si>
    <t>ARS</t>
  </si>
  <si>
    <t>Argentine Peso</t>
  </si>
  <si>
    <t>CZK</t>
  </si>
  <si>
    <t>Czech Koruna</t>
  </si>
  <si>
    <t>VND</t>
  </si>
  <si>
    <t>Vietnamese Dong</t>
  </si>
  <si>
    <t>MAD</t>
  </si>
  <si>
    <t>Moroccan Dirham</t>
  </si>
  <si>
    <t>JOD</t>
  </si>
  <si>
    <t>Jordanian Dinar</t>
  </si>
  <si>
    <t>BHD</t>
  </si>
  <si>
    <t>Bahraini Dinar</t>
  </si>
  <si>
    <t>XOF</t>
  </si>
  <si>
    <t>CFA Franc</t>
  </si>
  <si>
    <t>LKR</t>
  </si>
  <si>
    <t>Sri Lankan Rupee</t>
  </si>
  <si>
    <t>UAH</t>
  </si>
  <si>
    <t>Ukrainian Hryvnia</t>
  </si>
  <si>
    <t>NGN</t>
  </si>
  <si>
    <t>Nigerian Naira</t>
  </si>
  <si>
    <t>TND</t>
  </si>
  <si>
    <t>Tunisian Dinar</t>
  </si>
  <si>
    <t>UGX</t>
  </si>
  <si>
    <t>Ugandan Shilling</t>
  </si>
  <si>
    <t>RON</t>
  </si>
  <si>
    <t>Romanian Leu</t>
  </si>
  <si>
    <t>BDT</t>
  </si>
  <si>
    <t>Bangladeshi Taka</t>
  </si>
  <si>
    <t>PEN</t>
  </si>
  <si>
    <t>Peruvian Sol</t>
  </si>
  <si>
    <t>GEL</t>
  </si>
  <si>
    <t>Georgian Lari</t>
  </si>
  <si>
    <t>XAF</t>
  </si>
  <si>
    <t>Central African CFA Franc BEAC</t>
  </si>
  <si>
    <t>FJD</t>
  </si>
  <si>
    <t>Fijian Dollar</t>
  </si>
  <si>
    <t>VEF</t>
  </si>
  <si>
    <t>Venezuelan Bolívar</t>
  </si>
  <si>
    <t>VES</t>
  </si>
  <si>
    <t>BYN</t>
  </si>
  <si>
    <t>Belarusian Ruble</t>
  </si>
  <si>
    <t>HRK</t>
  </si>
  <si>
    <t>Croatian Kuna</t>
  </si>
  <si>
    <t>UZS</t>
  </si>
  <si>
    <t>Uzbekistani Som</t>
  </si>
  <si>
    <t>BGN</t>
  </si>
  <si>
    <t>Bulgarian Lev</t>
  </si>
  <si>
    <t>DZD</t>
  </si>
  <si>
    <t>Algerian Dinar</t>
  </si>
  <si>
    <t>IRR</t>
  </si>
  <si>
    <t>Iranian Rial</t>
  </si>
  <si>
    <t>DOP</t>
  </si>
  <si>
    <t>Dominican Peso</t>
  </si>
  <si>
    <t>ISK</t>
  </si>
  <si>
    <t>Icelandic Krona</t>
  </si>
  <si>
    <t>XAG</t>
  </si>
  <si>
    <t>Silver Ounce</t>
  </si>
  <si>
    <t>CRC</t>
  </si>
  <si>
    <t>Costa Rican Colon</t>
  </si>
  <si>
    <t>SYP</t>
  </si>
  <si>
    <t>Syrian Pound</t>
  </si>
  <si>
    <t>LYD</t>
  </si>
  <si>
    <t>Libyan Dinar</t>
  </si>
  <si>
    <t>JMD</t>
  </si>
  <si>
    <t>Jamaican Dollar</t>
  </si>
  <si>
    <t>MUR</t>
  </si>
  <si>
    <t>Mauritian Rupee</t>
  </si>
  <si>
    <t>GHS</t>
  </si>
  <si>
    <t>Ghanaian Cedi</t>
  </si>
  <si>
    <t>AOA</t>
  </si>
  <si>
    <t>Angolan Kwanza</t>
  </si>
  <si>
    <t>UYU</t>
  </si>
  <si>
    <t>Uruguayan Peso</t>
  </si>
  <si>
    <t>AFN</t>
  </si>
  <si>
    <t>Afghan Afghani</t>
  </si>
  <si>
    <t>LBP</t>
  </si>
  <si>
    <t>Lebanese Pound</t>
  </si>
  <si>
    <t>XPF</t>
  </si>
  <si>
    <t>CFP Franc</t>
  </si>
  <si>
    <t>TTD</t>
  </si>
  <si>
    <t>Trinidadian Dollar</t>
  </si>
  <si>
    <t>TZS</t>
  </si>
  <si>
    <t>Tanzanian Shilling</t>
  </si>
  <si>
    <t>ALL</t>
  </si>
  <si>
    <t>Albanian Lek</t>
  </si>
  <si>
    <t>XCD</t>
  </si>
  <si>
    <t>East Caribbean Dollar</t>
  </si>
  <si>
    <t>GTQ</t>
  </si>
  <si>
    <t>Guatemalan Quetzal</t>
  </si>
  <si>
    <t>NPR</t>
  </si>
  <si>
    <t>Nepalese Rupee</t>
  </si>
  <si>
    <t>BOB</t>
  </si>
  <si>
    <t>Bolivian Bolíviano</t>
  </si>
  <si>
    <t>ZWD</t>
  </si>
  <si>
    <t>Zimbabwean Dollar</t>
  </si>
  <si>
    <t>BBD</t>
  </si>
  <si>
    <t>Barbadian or Bajan Dollar</t>
  </si>
  <si>
    <t>CUC</t>
  </si>
  <si>
    <t>Cuban Convertible Peso</t>
  </si>
  <si>
    <t>LAK</t>
  </si>
  <si>
    <t>Lao Kip</t>
  </si>
  <si>
    <t>BND</t>
  </si>
  <si>
    <t>Bruneian Dollar</t>
  </si>
  <si>
    <t>BWP</t>
  </si>
  <si>
    <t>Botswana Pula</t>
  </si>
  <si>
    <t>HNL</t>
  </si>
  <si>
    <t>Honduran Lempira</t>
  </si>
  <si>
    <t>PYG</t>
  </si>
  <si>
    <t>Paraguayan Guarani</t>
  </si>
  <si>
    <t>ETB</t>
  </si>
  <si>
    <t>Ethiopian Birr</t>
  </si>
  <si>
    <t>NAD</t>
  </si>
  <si>
    <t>Namibian Dollar</t>
  </si>
  <si>
    <t>PGK</t>
  </si>
  <si>
    <t>Papua New Guinean Kina</t>
  </si>
  <si>
    <t>SDG</t>
  </si>
  <si>
    <t>Sudanese Pound</t>
  </si>
  <si>
    <t>MOP</t>
  </si>
  <si>
    <t>Macau Pataca</t>
  </si>
  <si>
    <t>NIO</t>
  </si>
  <si>
    <t>Nicaraguan Cordoba</t>
  </si>
  <si>
    <t>BMD</t>
  </si>
  <si>
    <t>Bermudian Dollar</t>
  </si>
  <si>
    <t>KZT</t>
  </si>
  <si>
    <t>Kazakhstani Tenge</t>
  </si>
  <si>
    <t>PAB</t>
  </si>
  <si>
    <t>Panamanian Balboa</t>
  </si>
  <si>
    <t>BAM</t>
  </si>
  <si>
    <t>Bosnian Convertible Mark</t>
  </si>
  <si>
    <t>GYD</t>
  </si>
  <si>
    <t>Guyanese Dollar</t>
  </si>
  <si>
    <t>YER</t>
  </si>
  <si>
    <t>Yemeni Rial</t>
  </si>
  <si>
    <t>MGA</t>
  </si>
  <si>
    <t>Malagasy Ariary</t>
  </si>
  <si>
    <t>KYD</t>
  </si>
  <si>
    <t>Caymanian Dollar</t>
  </si>
  <si>
    <t>MZN</t>
  </si>
  <si>
    <t>Mozambican Metical</t>
  </si>
  <si>
    <t>RSD</t>
  </si>
  <si>
    <t>Serbian Dinar</t>
  </si>
  <si>
    <t>SCR</t>
  </si>
  <si>
    <t>Seychellois Rupee</t>
  </si>
  <si>
    <t>AMD</t>
  </si>
  <si>
    <t>Armenian Dram</t>
  </si>
  <si>
    <t>SBD</t>
  </si>
  <si>
    <t>Solomon Islander Dollar</t>
  </si>
  <si>
    <t>AZN</t>
  </si>
  <si>
    <t>Azerbaijan Manat</t>
  </si>
  <si>
    <t>SLL</t>
  </si>
  <si>
    <t>Sierra Leonean Leone</t>
  </si>
  <si>
    <t>TOP</t>
  </si>
  <si>
    <t>Tongan Pa'anga</t>
  </si>
  <si>
    <t>BZD</t>
  </si>
  <si>
    <t>Belizean Dollar</t>
  </si>
  <si>
    <t>MWK</t>
  </si>
  <si>
    <t>Malawian Kwacha</t>
  </si>
  <si>
    <t>GMD</t>
  </si>
  <si>
    <t>Gambian Dalasi</t>
  </si>
  <si>
    <t>BIF</t>
  </si>
  <si>
    <t>Burundian Franc</t>
  </si>
  <si>
    <t>SOS</t>
  </si>
  <si>
    <t>Somali Shilling</t>
  </si>
  <si>
    <t>HTG</t>
  </si>
  <si>
    <t>Haitian Gourde</t>
  </si>
  <si>
    <t>GNF</t>
  </si>
  <si>
    <t>Guinean Franc</t>
  </si>
  <si>
    <t>MVR</t>
  </si>
  <si>
    <t>Maldivian Rufiyaa</t>
  </si>
  <si>
    <t>MNT</t>
  </si>
  <si>
    <t>Mongolian Tughrik</t>
  </si>
  <si>
    <t>CDF</t>
  </si>
  <si>
    <t>Congolese Franc</t>
  </si>
  <si>
    <t>STN</t>
  </si>
  <si>
    <t>Sao Tomean Dobra</t>
  </si>
  <si>
    <t>TJS</t>
  </si>
  <si>
    <t>Tajikistani Somoni</t>
  </si>
  <si>
    <t>KPW</t>
  </si>
  <si>
    <t>North Korean Won</t>
  </si>
  <si>
    <t>MMK</t>
  </si>
  <si>
    <t>Burmese Kyat</t>
  </si>
  <si>
    <t>LSL</t>
  </si>
  <si>
    <t>Basotho Loti</t>
  </si>
  <si>
    <t>LRD</t>
  </si>
  <si>
    <t>Liberian Dollar</t>
  </si>
  <si>
    <t>KGS</t>
  </si>
  <si>
    <t>Kyrgyzstani Som</t>
  </si>
  <si>
    <t>GIP</t>
  </si>
  <si>
    <t>Gibraltar Pound</t>
  </si>
  <si>
    <t>XPT</t>
  </si>
  <si>
    <t>Platinum Ounce</t>
  </si>
  <si>
    <t>MDL</t>
  </si>
  <si>
    <t>Moldovan Leu</t>
  </si>
  <si>
    <t>CUP</t>
  </si>
  <si>
    <t>Cuban Peso</t>
  </si>
  <si>
    <t>KHR</t>
  </si>
  <si>
    <t>Cambodian Riel</t>
  </si>
  <si>
    <t>MKD</t>
  </si>
  <si>
    <t>Macedonian Denar</t>
  </si>
  <si>
    <t>VUV</t>
  </si>
  <si>
    <t>Ni-Vanuatu Vatu</t>
  </si>
  <si>
    <t>MRU</t>
  </si>
  <si>
    <t>Mauritanian Ouguiya</t>
  </si>
  <si>
    <t>ANG</t>
  </si>
  <si>
    <t>Dutch Guilder</t>
  </si>
  <si>
    <t>SZL</t>
  </si>
  <si>
    <t>Swazi Lilangeni</t>
  </si>
  <si>
    <t>CVE</t>
  </si>
  <si>
    <t>Cape Verdean Escudo</t>
  </si>
  <si>
    <t>SRD</t>
  </si>
  <si>
    <t>Surinamese Dollar</t>
  </si>
  <si>
    <t>XPD</t>
  </si>
  <si>
    <t>Palladium Ounce</t>
  </si>
  <si>
    <t>SVC</t>
  </si>
  <si>
    <t>Salvadoran Colon</t>
  </si>
  <si>
    <t>BSD</t>
  </si>
  <si>
    <t>Bahamian Dollar</t>
  </si>
  <si>
    <t>XDR</t>
  </si>
  <si>
    <t>IMF Special Drawing Rights</t>
  </si>
  <si>
    <t>RWF</t>
  </si>
  <si>
    <t>Rwandan Franc</t>
  </si>
  <si>
    <t>AWG</t>
  </si>
  <si>
    <t>Aruban or Dutch Guilder</t>
  </si>
  <si>
    <t>DJF</t>
  </si>
  <si>
    <t>Djiboutian Franc</t>
  </si>
  <si>
    <t>BTN</t>
  </si>
  <si>
    <t>Bhutanese Ngultrum</t>
  </si>
  <si>
    <t>KMF</t>
  </si>
  <si>
    <t>Comorian Franc</t>
  </si>
  <si>
    <t>WST</t>
  </si>
  <si>
    <t>Samoan Tala</t>
  </si>
  <si>
    <t>SPL</t>
  </si>
  <si>
    <t>Seborgan Luigino</t>
  </si>
  <si>
    <t>ERN</t>
  </si>
  <si>
    <t>Eritrean Nakfa</t>
  </si>
  <si>
    <t>FKP</t>
  </si>
  <si>
    <t>Falkland Island Pound</t>
  </si>
  <si>
    <t>SHP</t>
  </si>
  <si>
    <t>Saint Helenian Pound</t>
  </si>
  <si>
    <t>JEP</t>
  </si>
  <si>
    <t>Jersey Pound</t>
  </si>
  <si>
    <t>TMT</t>
  </si>
  <si>
    <t>Turkmenistani Manat</t>
  </si>
  <si>
    <t>TVD</t>
  </si>
  <si>
    <t>Tuvaluan Dollar</t>
  </si>
  <si>
    <t>IMP</t>
  </si>
  <si>
    <t>Isle of Man Pound</t>
  </si>
  <si>
    <t>GGP</t>
  </si>
  <si>
    <t>Guernsey Pound</t>
  </si>
  <si>
    <t>ZMW</t>
  </si>
  <si>
    <t>Zambian Kwacha</t>
  </si>
  <si>
    <t xml:space="preserve"> - create a duplicate of the Date column</t>
  </si>
  <si>
    <t>1.0000000000</t>
  </si>
  <si>
    <t>0.7023324704</t>
  </si>
  <si>
    <t>1.4238270936</t>
  </si>
  <si>
    <t>0.6177112840</t>
  </si>
  <si>
    <t>1.6188792821</t>
  </si>
  <si>
    <t>0.5530486652</t>
  </si>
  <si>
    <t>1.8081591421</t>
  </si>
  <si>
    <t>48.4254695498</t>
  </si>
  <si>
    <t>0.0206502902</t>
  </si>
  <si>
    <t>0.9195098453</t>
  </si>
  <si>
    <t>1.0875359357</t>
  </si>
  <si>
    <t>0.9501421011</t>
  </si>
  <si>
    <t>1.0524741498</t>
  </si>
  <si>
    <t>0.6856133993</t>
  </si>
  <si>
    <t>1.4585479238</t>
  </si>
  <si>
    <t>2.9022697437</t>
  </si>
  <si>
    <t>0.3445579110</t>
  </si>
  <si>
    <t>75.7998536494</t>
  </si>
  <si>
    <t>0.0131926376</t>
  </si>
  <si>
    <t>4.8219791526</t>
  </si>
  <si>
    <t>0.2073837253</t>
  </si>
  <si>
    <t>1.0453946121</t>
  </si>
  <si>
    <t>0.9565765773</t>
  </si>
  <si>
    <t>21.5708129258</t>
  </si>
  <si>
    <t>0.0463589390</t>
  </si>
  <si>
    <t>199.6376940997</t>
  </si>
  <si>
    <t>0.0050090741</t>
  </si>
  <si>
    <t>2.5793159974</t>
  </si>
  <si>
    <t>0.3876996851</t>
  </si>
  <si>
    <t>5.4873046162</t>
  </si>
  <si>
    <t>0.1822388349</t>
  </si>
  <si>
    <t>13.5021327739</t>
  </si>
  <si>
    <t>0.0740623735</t>
  </si>
  <si>
    <t>9.8937528390</t>
  </si>
  <si>
    <t>0.1010738813</t>
  </si>
  <si>
    <t>35.9961048028</t>
  </si>
  <si>
    <t>0.0277807837</t>
  </si>
  <si>
    <t>6.5226457139</t>
  </si>
  <si>
    <t>0.1533120215</t>
  </si>
  <si>
    <t>9924.0971936766</t>
  </si>
  <si>
    <t>0.0001007648</t>
  </si>
  <si>
    <t>2.6337467638</t>
  </si>
  <si>
    <t>0.3796872250</t>
  </si>
  <si>
    <t>2.7021954086</t>
  </si>
  <si>
    <t>0.3700694616</t>
  </si>
  <si>
    <t>4.0650094590</t>
  </si>
  <si>
    <t>0.2460018876</t>
  </si>
  <si>
    <t>71.8495573390</t>
  </si>
  <si>
    <t>0.0139179702</t>
  </si>
  <si>
    <t>811.1573483720</t>
  </si>
  <si>
    <t>0.0012328064</t>
  </si>
  <si>
    <t>11.7170837003</t>
  </si>
  <si>
    <t>0.0853454687</t>
  </si>
  <si>
    <t>836.2278125814</t>
  </si>
  <si>
    <t>0.0011958464</t>
  </si>
  <si>
    <t>5.9908674662</t>
  </si>
  <si>
    <t>0.1669207349</t>
  </si>
  <si>
    <t>0.2137211283</t>
  </si>
  <si>
    <t>4.6789945748</t>
  </si>
  <si>
    <t>44.4406893752</t>
  </si>
  <si>
    <t>0.0225019012</t>
  </si>
  <si>
    <t>4.6093728305</t>
  </si>
  <si>
    <t>0.2169492547</t>
  </si>
  <si>
    <t>114.4671146637</t>
  </si>
  <si>
    <t>0.0087361335</t>
  </si>
  <si>
    <t>2.5097909785</t>
  </si>
  <si>
    <t>0.3984395548</t>
  </si>
  <si>
    <t>2.6225989707</t>
  </si>
  <si>
    <t>0.3813011487</t>
  </si>
  <si>
    <t>2.5564901921</t>
  </si>
  <si>
    <t>0.3911612895</t>
  </si>
  <si>
    <t>0.0004981613</t>
  </si>
  <si>
    <t>2007.3821046376</t>
  </si>
  <si>
    <t>0.2700468348</t>
  </si>
  <si>
    <t>3.7030613618</t>
  </si>
  <si>
    <t>2256.1015895420</t>
  </si>
  <si>
    <t>0.0004432425</t>
  </si>
  <si>
    <t>475.8428809345</t>
  </si>
  <si>
    <t>0.0021015340</t>
  </si>
  <si>
    <t>21.7760183303</t>
  </si>
  <si>
    <t>0.0459220774</t>
  </si>
  <si>
    <t>29.8324856431</t>
  </si>
  <si>
    <t>0.0335205055</t>
  </si>
  <si>
    <t>15.7027145134</t>
  </si>
  <si>
    <t>0.0636832567</t>
  </si>
  <si>
    <t>16406.5438230874</t>
  </si>
  <si>
    <t>0.0000609513</t>
  </si>
  <si>
    <t>6.7247938530</t>
  </si>
  <si>
    <t>0.1487034431</t>
  </si>
  <si>
    <t>0.4979537215</t>
  </si>
  <si>
    <t>2.0082187498</t>
  </si>
  <si>
    <t>0.2640770089</t>
  </si>
  <si>
    <t>3.7867741851</t>
  </si>
  <si>
    <t>405.1920407272</t>
  </si>
  <si>
    <t>0.0024679656</t>
  </si>
  <si>
    <t>123.9278572735</t>
  </si>
  <si>
    <t>0.0080692108</t>
  </si>
  <si>
    <t>18.4572957754</t>
  </si>
  <si>
    <t>0.0541791177</t>
  </si>
  <si>
    <t>252.4663779915</t>
  </si>
  <si>
    <t>0.0039609235</t>
  </si>
  <si>
    <t>2.0168062534</t>
  </si>
  <si>
    <t>0.4958334487</t>
  </si>
  <si>
    <t>2633.7244535734</t>
  </si>
  <si>
    <t>0.0003796904</t>
  </si>
  <si>
    <t>2.9176983992</t>
  </si>
  <si>
    <t>0.3427359045</t>
  </si>
  <si>
    <t>59.3583769656</t>
  </si>
  <si>
    <t>0.0168468218</t>
  </si>
  <si>
    <t>2.3082883693</t>
  </si>
  <si>
    <t>0.4332214351</t>
  </si>
  <si>
    <t>1.9942254025</t>
  </si>
  <si>
    <t>0.5014478297</t>
  </si>
  <si>
    <t>1.5099751218</t>
  </si>
  <si>
    <t>0.6622625668</t>
  </si>
  <si>
    <t>7.0145455476</t>
  </si>
  <si>
    <t>0.1425609105</t>
  </si>
  <si>
    <t>4605.2148470011</t>
  </si>
  <si>
    <t>0.0002171451</t>
  </si>
  <si>
    <t>1.4327582129</t>
  </si>
  <si>
    <t>0.6979544706</t>
  </si>
  <si>
    <t>4.5635033884</t>
  </si>
  <si>
    <t>0.2191298910</t>
  </si>
  <si>
    <t>6008.4542838542</t>
  </si>
  <si>
    <t>0.0001664322</t>
  </si>
  <si>
    <t>1.2081382606</t>
  </si>
  <si>
    <t>0.8277198336</t>
  </si>
  <si>
    <t>83.9377436718</t>
  </si>
  <si>
    <t>0.0119135916</t>
  </si>
  <si>
    <t>29515.8771289202</t>
  </si>
  <si>
    <t>0.0000338801</t>
  </si>
  <si>
    <t>35.7141472600</t>
  </si>
  <si>
    <t>0.0280001085</t>
  </si>
  <si>
    <t>87.5457308125</t>
  </si>
  <si>
    <t>0.0114226015</t>
  </si>
  <si>
    <t>0.0458636150</t>
  </si>
  <si>
    <t>21.8037762773</t>
  </si>
  <si>
    <t>409.2105221971</t>
  </si>
  <si>
    <t>0.0024437299</t>
  </si>
  <si>
    <t>361.8633738942</t>
  </si>
  <si>
    <t>0.0027634739</t>
  </si>
  <si>
    <t>0.9773794304</t>
  </si>
  <si>
    <t>1.0231441023</t>
  </si>
  <si>
    <t>91.4100198755</t>
  </si>
  <si>
    <t>0.0109397198</t>
  </si>
  <si>
    <t>25.2838845361</t>
  </si>
  <si>
    <t>0.0395508846</t>
  </si>
  <si>
    <t>3.7845207309</t>
  </si>
  <si>
    <t>0.2642342508</t>
  </si>
  <si>
    <t>238.9749247165</t>
  </si>
  <si>
    <t>0.0041845394</t>
  </si>
  <si>
    <t>24.7818005802</t>
  </si>
  <si>
    <t>0.0403521930</t>
  </si>
  <si>
    <t>57.1979941922</t>
  </si>
  <si>
    <t>0.0174831306</t>
  </si>
  <si>
    <t>1058.7661990533</t>
  </si>
  <si>
    <t>0.0009444956</t>
  </si>
  <si>
    <t>73.7125637244</t>
  </si>
  <si>
    <t>0.0135662084</t>
  </si>
  <si>
    <t>4.7588641034</t>
  </si>
  <si>
    <t>0.2101341787</t>
  </si>
  <si>
    <t>1613.0198044543</t>
  </si>
  <si>
    <t>0.0006199552</t>
  </si>
  <si>
    <t>75.6939193293</t>
  </si>
  <si>
    <t>0.0132111008</t>
  </si>
  <si>
    <t>1.8965449678</t>
  </si>
  <si>
    <t>0.5272746056</t>
  </si>
  <si>
    <t>5.4040973235</t>
  </si>
  <si>
    <t>0.1850447799</t>
  </si>
  <si>
    <t>77.8439423013</t>
  </si>
  <si>
    <t>0.0128462148</t>
  </si>
  <si>
    <t>4.8636415467</t>
  </si>
  <si>
    <t>0.2056072575</t>
  </si>
  <si>
    <t>254.1741210198</t>
  </si>
  <si>
    <t>0.0039343108</t>
  </si>
  <si>
    <t>1.4046649407</t>
  </si>
  <si>
    <t>0.7119135468</t>
  </si>
  <si>
    <t>6106.2953575789</t>
  </si>
  <si>
    <t>0.0001637654</t>
  </si>
  <si>
    <t>7.4770879779</t>
  </si>
  <si>
    <t>0.1337419063</t>
  </si>
  <si>
    <t>17.2173230158</t>
  </si>
  <si>
    <t>0.0580810384</t>
  </si>
  <si>
    <t>4344.8409702390</t>
  </si>
  <si>
    <t>0.0002301580</t>
  </si>
  <si>
    <t>20.4202754557</t>
  </si>
  <si>
    <t>0.0489709359</t>
  </si>
  <si>
    <t>2.3756402716</t>
  </si>
  <si>
    <t>0.4209391514</t>
  </si>
  <si>
    <t>31.6829897718</t>
  </si>
  <si>
    <t>0.0315626779</t>
  </si>
  <si>
    <t>5.6519237547</t>
  </si>
  <si>
    <t>0.1769309077</t>
  </si>
  <si>
    <t>23.4724830755</t>
  </si>
  <si>
    <t>0.0426030768</t>
  </si>
  <si>
    <t>267.2289176905</t>
  </si>
  <si>
    <t>0.0037421100</t>
  </si>
  <si>
    <t>147.4834632739</t>
  </si>
  <si>
    <t>0.0067804212</t>
  </si>
  <si>
    <t>175.2000349318</t>
  </si>
  <si>
    <t>0.0057077614</t>
  </si>
  <si>
    <t>2527.5842842793</t>
  </si>
  <si>
    <t>0.0003956347</t>
  </si>
  <si>
    <t>0.5760082334</t>
  </si>
  <si>
    <t>1.7360862954</t>
  </si>
  <si>
    <t>43.5302525489</t>
  </si>
  <si>
    <t>0.0229725293</t>
  </si>
  <si>
    <t>72.8182992309</t>
  </si>
  <si>
    <t>0.0137328118</t>
  </si>
  <si>
    <t>9.8236212428</t>
  </si>
  <si>
    <t>0.1017954556</t>
  </si>
  <si>
    <t>335.0898348296</t>
  </si>
  <si>
    <t>0.0029842744</t>
  </si>
  <si>
    <t>5.7805364058</t>
  </si>
  <si>
    <t>0.1729943261</t>
  </si>
  <si>
    <t>1.1939636720</t>
  </si>
  <si>
    <t>0.8375464207</t>
  </si>
  <si>
    <t>6363.2357998061</t>
  </si>
  <si>
    <t>0.0001571527</t>
  </si>
  <si>
    <t>1.6375014950</t>
  </si>
  <si>
    <t>0.6106864654</t>
  </si>
  <si>
    <t>1.4153404908</t>
  </si>
  <si>
    <t>0.7065437656</t>
  </si>
  <si>
    <t>538.6521290743</t>
  </si>
  <si>
    <t>0.0018564857</t>
  </si>
  <si>
    <t>34.7304265002</t>
  </si>
  <si>
    <t>0.0287931967</t>
  </si>
  <si>
    <t>1292.5375739003</t>
  </si>
  <si>
    <t>0.0007736719</t>
  </si>
  <si>
    <t>409.7817367940</t>
  </si>
  <si>
    <t>0.0024403235</t>
  </si>
  <si>
    <t>65.7743172367</t>
  </si>
  <si>
    <t>0.0152035026</t>
  </si>
  <si>
    <t>6462.5447592696</t>
  </si>
  <si>
    <t>0.0001547378</t>
  </si>
  <si>
    <t>11.0059562408</t>
  </si>
  <si>
    <t>0.0908598924</t>
  </si>
  <si>
    <t>1851.7301308992</t>
  </si>
  <si>
    <t>0.0005400355</t>
  </si>
  <si>
    <t>1153.7215147513</t>
  </si>
  <si>
    <t>0.0008667603</t>
  </si>
  <si>
    <t>15.0994039232</t>
  </si>
  <si>
    <t>0.0662277799</t>
  </si>
  <si>
    <t>6.6298776549</t>
  </si>
  <si>
    <t>0.1508323459</t>
  </si>
  <si>
    <t>632.1774964111</t>
  </si>
  <si>
    <t>0.0015818342</t>
  </si>
  <si>
    <t>1062.7943572165</t>
  </si>
  <si>
    <t>0.0009409158</t>
  </si>
  <si>
    <t>137.5189692541</t>
  </si>
  <si>
    <t>0.0072717241</t>
  </si>
  <si>
    <t>48.8070488563</t>
  </si>
  <si>
    <t>0.0204888438</t>
  </si>
  <si>
    <t>0.0008363386</t>
  </si>
  <si>
    <t>1195.6879245040</t>
  </si>
  <si>
    <t>12.6668115856</t>
  </si>
  <si>
    <t>0.0789464652</t>
  </si>
  <si>
    <t>18.6118104643</t>
  </si>
  <si>
    <t>0.0537293243</t>
  </si>
  <si>
    <t>2851.5186627270</t>
  </si>
  <si>
    <t>0.0003506903</t>
  </si>
  <si>
    <t>37.9827505484</t>
  </si>
  <si>
    <t>0.0263277405</t>
  </si>
  <si>
    <t>80.1220895038</t>
  </si>
  <si>
    <t>0.0124809526</t>
  </si>
  <si>
    <t>25.8457786931</t>
  </si>
  <si>
    <t>0.0386910378</t>
  </si>
  <si>
    <t>1.2554192239</t>
  </si>
  <si>
    <t>0.7965466682</t>
  </si>
  <si>
    <t>68.1150232881</t>
  </si>
  <si>
    <t>0.0146810491</t>
  </si>
  <si>
    <t>5.2106434908</t>
  </si>
  <si>
    <t>0.1919148761</t>
  </si>
  <si>
    <t>0.0004530796</t>
  </si>
  <si>
    <t>2207.1177240365</t>
  </si>
  <si>
    <t>6.1454091156</t>
  </si>
  <si>
    <t>0.1627230964</t>
  </si>
  <si>
    <t>0.5051988652</t>
  </si>
  <si>
    <t>1.9794185398</t>
  </si>
  <si>
    <t>628.7925683318</t>
  </si>
  <si>
    <t>0.0015903496</t>
  </si>
  <si>
    <t>1.2571751219</t>
  </si>
  <si>
    <t>0.7954341305</t>
  </si>
  <si>
    <t>125.0150504020</t>
  </si>
  <si>
    <t>0.0079990369</t>
  </si>
  <si>
    <t>303.8940305454</t>
  </si>
  <si>
    <t>0.0032906207</t>
  </si>
  <si>
    <t>1.8659013135</t>
  </si>
  <si>
    <t>0.5359340243</t>
  </si>
  <si>
    <t>0.1170554113</t>
  </si>
  <si>
    <t>8.5429625958</t>
  </si>
  <si>
    <t>10.5349870553</t>
  </si>
  <si>
    <t>0.0949218062</t>
  </si>
  <si>
    <t>2.4581636461</t>
  </si>
  <si>
    <t>0.4068077411</t>
  </si>
  <si>
    <t>9.0741137979</t>
  </si>
  <si>
    <t>0.1102035992</t>
  </si>
  <si>
    <t>0.6885970015</t>
  </si>
  <si>
    <t>1.4522282233</t>
  </si>
  <si>
    <t>0.6187562698</t>
  </si>
  <si>
    <t>1.6161452398</t>
  </si>
  <si>
    <t>0.5635960924</t>
  </si>
  <si>
    <t>1.7743203218</t>
  </si>
  <si>
    <t>47.4025870863</t>
  </si>
  <si>
    <t>0.0210958950</t>
  </si>
  <si>
    <t>0.9049692765</t>
  </si>
  <si>
    <t>1.1050098893</t>
  </si>
  <si>
    <t>0.9425910947</t>
  </si>
  <si>
    <t>1.0609054188</t>
  </si>
  <si>
    <t>0.6819311304</t>
  </si>
  <si>
    <t>1.4664237420</t>
  </si>
  <si>
    <t>2.8374973758</t>
  </si>
  <si>
    <t>0.3524232334</t>
  </si>
  <si>
    <t>74.7793783021</t>
  </si>
  <si>
    <t>0.0133726707</t>
  </si>
  <si>
    <t>4.7406895059</t>
  </si>
  <si>
    <t>0.2109397797</t>
  </si>
  <si>
    <t>1.0440278119</t>
  </si>
  <si>
    <t>0.9578288898</t>
  </si>
  <si>
    <t>21.1464491910</t>
  </si>
  <si>
    <t>0.0472892631</t>
  </si>
  <si>
    <t>201.5758437047</t>
  </si>
  <si>
    <t>0.0049609119</t>
  </si>
  <si>
    <t>2.5288724879</t>
  </si>
  <si>
    <t>0.3954331445</t>
  </si>
  <si>
    <t>5.3900992062</t>
  </si>
  <si>
    <t>0.1855253423</t>
  </si>
  <si>
    <t>13.0805488153</t>
  </si>
  <si>
    <t>0.0764493917</t>
  </si>
  <si>
    <t>9.7511794744</t>
  </si>
  <si>
    <t>0.1025516967</t>
  </si>
  <si>
    <t>35.0024628485</t>
  </si>
  <si>
    <t>0.0285694182</t>
  </si>
  <si>
    <t>6.6063869435</t>
  </si>
  <si>
    <t>0.1513686692</t>
  </si>
  <si>
    <t>9654.1531138712</t>
  </si>
  <si>
    <t>0.0001035824</t>
  </si>
  <si>
    <t>2.5822387555</t>
  </si>
  <si>
    <t>0.3872608595</t>
  </si>
  <si>
    <t>2.5868403564</t>
  </si>
  <si>
    <t>0.3865719806</t>
  </si>
  <si>
    <t>3.8175780058</t>
  </si>
  <si>
    <t>0.2619461864</t>
  </si>
  <si>
    <t>71.6885973592</t>
  </si>
  <si>
    <t>0.0139492198</t>
  </si>
  <si>
    <t>814.3302348175</t>
  </si>
  <si>
    <t>0.0012280030</t>
  </si>
  <si>
    <t>11.3932777289</t>
  </si>
  <si>
    <t>0.0877710545</t>
  </si>
  <si>
    <t>820.7842183965</t>
  </si>
  <si>
    <t>0.0012183470</t>
  </si>
  <si>
    <t>6.0487404236</t>
  </si>
  <si>
    <t>0.1653236757</t>
  </si>
  <si>
    <t>0.2095957809</t>
  </si>
  <si>
    <t>4.7710884052</t>
  </si>
  <si>
    <t>43.6913038198</t>
  </si>
  <si>
    <t>0.0228878498</t>
  </si>
  <si>
    <t>4.6206483331</t>
  </si>
  <si>
    <t>0.2164198459</t>
  </si>
  <si>
    <t>110.5676723407</t>
  </si>
  <si>
    <t>0.0090442349</t>
  </si>
  <si>
    <t>2.4089561261</t>
  </si>
  <si>
    <t>0.4151175645</t>
  </si>
  <si>
    <t>2.6510373869</t>
  </si>
  <si>
    <t>0.3772108251</t>
  </si>
  <si>
    <t>2.5064930853</t>
  </si>
  <si>
    <t>0.3989637976</t>
  </si>
  <si>
    <t>0.0004822323</t>
  </si>
  <si>
    <t>2073.6895482052</t>
  </si>
  <si>
    <t>0.2647655471</t>
  </si>
  <si>
    <t>3.7769264585</t>
  </si>
  <si>
    <t>2266.5696097364</t>
  </si>
  <si>
    <t>0.0004411954</t>
  </si>
  <si>
    <t>483.0191107034</t>
  </si>
  <si>
    <t>0.0020703115</t>
  </si>
  <si>
    <t>21.4210304502</t>
  </si>
  <si>
    <t>0.0466830950</t>
  </si>
  <si>
    <t>30.2125171619</t>
  </si>
  <si>
    <t>0.0330988641</t>
  </si>
  <si>
    <t>15.8943638295</t>
  </si>
  <si>
    <t>0.0629153838</t>
  </si>
  <si>
    <t>15968.9969140957</t>
  </si>
  <si>
    <t>0.0000626213</t>
  </si>
  <si>
    <t>6.6202914714</t>
  </si>
  <si>
    <t>0.1510507512</t>
  </si>
  <si>
    <t>0.4882152740</t>
  </si>
  <si>
    <t>2.0482767606</t>
  </si>
  <si>
    <t>0.2589124725</t>
  </si>
  <si>
    <t>3.8623091045</t>
  </si>
  <si>
    <t>405.8775064328</t>
  </si>
  <si>
    <t>0.0024637975</t>
  </si>
  <si>
    <t>121.4048074557</t>
  </si>
  <si>
    <t>0.0082369061</t>
  </si>
  <si>
    <t>17.2813794588</t>
  </si>
  <si>
    <t>0.0578657510</t>
  </si>
  <si>
    <t>249.4489563053</t>
  </si>
  <si>
    <t>0.0040088362</t>
  </si>
  <si>
    <t>1.9860934112</t>
  </si>
  <si>
    <t>0.5035009906</t>
  </si>
  <si>
    <t>2548.2395180850</t>
  </si>
  <si>
    <t>0.0003924278</t>
  </si>
  <si>
    <t>2.9275953672</t>
  </si>
  <si>
    <t>0.3415772587</t>
  </si>
  <si>
    <t>58.1345213962</t>
  </si>
  <si>
    <t>0.0172014833</t>
  </si>
  <si>
    <t>2.2698494880</t>
  </si>
  <si>
    <t>0.4405578455</t>
  </si>
  <si>
    <t>2.0381426631</t>
  </si>
  <si>
    <t>0.4906427887</t>
  </si>
  <si>
    <t>1.4869143491</t>
  </si>
  <si>
    <t>0.6725336941</t>
  </si>
  <si>
    <t>6.8773625521</t>
  </si>
  <si>
    <t>0.1454045781</t>
  </si>
  <si>
    <t>6763.9715545523</t>
  </si>
  <si>
    <t>0.0001478421</t>
  </si>
  <si>
    <t>1.4001546914</t>
  </si>
  <si>
    <t>0.7142067988</t>
  </si>
  <si>
    <t>4.5686620500</t>
  </si>
  <si>
    <t>0.2188824625</t>
  </si>
  <si>
    <t>5969.7828228988</t>
  </si>
  <si>
    <t>0.0001675103</t>
  </si>
  <si>
    <t>1.2101820750</t>
  </si>
  <si>
    <t>0.8263219400</t>
  </si>
  <si>
    <t>82.6451844028</t>
  </si>
  <si>
    <t>0.0120999186</t>
  </si>
  <si>
    <t>29044.9824955991</t>
  </si>
  <si>
    <t>0.0000344294</t>
  </si>
  <si>
    <t>35.2545978794</t>
  </si>
  <si>
    <t>0.0283650945</t>
  </si>
  <si>
    <t>83.5984210627</t>
  </si>
  <si>
    <t>0.0119619484</t>
  </si>
  <si>
    <t>0.0419912469</t>
  </si>
  <si>
    <t>23.8144869108</t>
  </si>
  <si>
    <t>393.9093218709</t>
  </si>
  <si>
    <t>0.0025386553</t>
  </si>
  <si>
    <t>354.6212419322</t>
  </si>
  <si>
    <t>0.0028199100</t>
  </si>
  <si>
    <t>0.9660538990</t>
  </si>
  <si>
    <t>1.0351389307</t>
  </si>
  <si>
    <t>93.6499316612</t>
  </si>
  <si>
    <t>0.0106780644</t>
  </si>
  <si>
    <t>24.8959164545</t>
  </si>
  <si>
    <t>0.0401672299</t>
  </si>
  <si>
    <t>3.7114848076</t>
  </si>
  <si>
    <t>0.2694339467</t>
  </si>
  <si>
    <t>240.7094660759</t>
  </si>
  <si>
    <t>0.0041543859</t>
  </si>
  <si>
    <t>23.5497374113</t>
  </si>
  <si>
    <t>0.0424633185</t>
  </si>
  <si>
    <t>55.2951650108</t>
  </si>
  <si>
    <t>0.0180847638</t>
  </si>
  <si>
    <t>1038.0599797010</t>
  </si>
  <si>
    <t>0.0009633355</t>
  </si>
  <si>
    <t>73.8372636924</t>
  </si>
  <si>
    <t>0.0135432971</t>
  </si>
  <si>
    <t>4.6634196391</t>
  </si>
  <si>
    <t>0.2144349163</t>
  </si>
  <si>
    <t>1583.1267734023</t>
  </si>
  <si>
    <t>0.0006316614</t>
  </si>
  <si>
    <t>75.1880691209</t>
  </si>
  <si>
    <t>0.0132999825</t>
  </si>
  <si>
    <t>1.8609829236</t>
  </si>
  <si>
    <t>0.5373504439</t>
  </si>
  <si>
    <t>5.2877523244</t>
  </si>
  <si>
    <t>0.1891162707</t>
  </si>
  <si>
    <t>76.1996587413</t>
  </si>
  <si>
    <t>0.0131234184</t>
  </si>
  <si>
    <t>4.7562392343</t>
  </si>
  <si>
    <t>0.2102501474</t>
  </si>
  <si>
    <t>249.2032548284</t>
  </si>
  <si>
    <t>0.0040127887</t>
  </si>
  <si>
    <t>1.3771940029</t>
  </si>
  <si>
    <t>0.7261141116</t>
  </si>
  <si>
    <t>6028.6618745451</t>
  </si>
  <si>
    <t>0.0001658743</t>
  </si>
  <si>
    <t>7.3652120123</t>
  </si>
  <si>
    <t>0.1357734168</t>
  </si>
  <si>
    <t>16.8460606250</t>
  </si>
  <si>
    <t>0.0593610591</t>
  </si>
  <si>
    <t>4133.5785068589</t>
  </si>
  <si>
    <t>0.0002419211</t>
  </si>
  <si>
    <t>19.9313037544</t>
  </si>
  <si>
    <t>0.0501723325</t>
  </si>
  <si>
    <t>2.3381900358</t>
  </si>
  <si>
    <t>0.4276812341</t>
  </si>
  <si>
    <t>31.0331456506</t>
  </si>
  <si>
    <t>0.0322236106</t>
  </si>
  <si>
    <t>5.5518021824</t>
  </si>
  <si>
    <t>0.1801216915</t>
  </si>
  <si>
    <t>22.7032051855</t>
  </si>
  <si>
    <t>0.0440466442</t>
  </si>
  <si>
    <t>264.7436353160</t>
  </si>
  <si>
    <t>0.0037772391</t>
  </si>
  <si>
    <t>143.4053129509</t>
  </si>
  <si>
    <t>0.0069732423</t>
  </si>
  <si>
    <t>172.3774045219</t>
  </si>
  <si>
    <t>0.0058012244</t>
  </si>
  <si>
    <t>2524.4148946223</t>
  </si>
  <si>
    <t>0.0003961314</t>
  </si>
  <si>
    <t>0.5646492244</t>
  </si>
  <si>
    <t>1.7710110219</t>
  </si>
  <si>
    <t>42.2341517505</t>
  </si>
  <si>
    <t>0.0236775206</t>
  </si>
  <si>
    <t>72.8492628364</t>
  </si>
  <si>
    <t>0.0137269749</t>
  </si>
  <si>
    <t>9.4020891633</t>
  </si>
  <si>
    <t>0.1063593402</t>
  </si>
  <si>
    <t>327.9455662902</t>
  </si>
  <si>
    <t>0.0030492865</t>
  </si>
  <si>
    <t>5.5175655723</t>
  </si>
  <si>
    <t>0.1812393504</t>
  </si>
  <si>
    <t>1.1681995834</t>
  </si>
  <si>
    <t>0.8560181105</t>
  </si>
  <si>
    <t>6332.8405098784</t>
  </si>
  <si>
    <t>0.0001579070</t>
  </si>
  <si>
    <t>1.5621435902</t>
  </si>
  <si>
    <t>0.6401460187</t>
  </si>
  <si>
    <t>1.3867237664</t>
  </si>
  <si>
    <t>0.7211241519</t>
  </si>
  <si>
    <t>510.5129898269</t>
  </si>
  <si>
    <t>0.0019588140</t>
  </si>
  <si>
    <t>34.3969693902</t>
  </si>
  <si>
    <t>0.0290723287</t>
  </si>
  <si>
    <t>1269.8902367009</t>
  </si>
  <si>
    <t>0.0007874696</t>
  </si>
  <si>
    <t>396.6392520337</t>
  </si>
  <si>
    <t>0.0025211826</t>
  </si>
  <si>
    <t>65.0174529704</t>
  </si>
  <si>
    <t>0.0153804856</t>
  </si>
  <si>
    <t>6320.4524500188</t>
  </si>
  <si>
    <t>0.0001582165</t>
  </si>
  <si>
    <t>10.6278580182</t>
  </si>
  <si>
    <t>0.0940923372</t>
  </si>
  <si>
    <t>1835.4412695874</t>
  </si>
  <si>
    <t>0.0005448281</t>
  </si>
  <si>
    <t>1138.6190695610</t>
  </si>
  <si>
    <t>0.0008782569</t>
  </si>
  <si>
    <t>15.1873296009</t>
  </si>
  <si>
    <t>0.0658443602</t>
  </si>
  <si>
    <t>6.5001447945</t>
  </si>
  <si>
    <t>0.1538427268</t>
  </si>
  <si>
    <t>619.7914533835</t>
  </si>
  <si>
    <t>0.0016134459</t>
  </si>
  <si>
    <t>1038.1898922005</t>
  </si>
  <si>
    <t>0.0009632149</t>
  </si>
  <si>
    <t>139.3695974600</t>
  </si>
  <si>
    <t>0.0071751660</t>
  </si>
  <si>
    <t>48.0298719625</t>
  </si>
  <si>
    <t>0.0208203761</t>
  </si>
  <si>
    <t>0.0007841576</t>
  </si>
  <si>
    <t>1275.2538500555</t>
  </si>
  <si>
    <t>12.1921825630</t>
  </si>
  <si>
    <t>0.0820197692</t>
  </si>
  <si>
    <t>18.2478205387</t>
  </si>
  <si>
    <t>0.0548010650</t>
  </si>
  <si>
    <t>2809.6821685169</t>
  </si>
  <si>
    <t>0.0003559121</t>
  </si>
  <si>
    <t>37.9723886919</t>
  </si>
  <si>
    <t>0.0263349248</t>
  </si>
  <si>
    <t>80.1402043168</t>
  </si>
  <si>
    <t>0.0124781314</t>
  </si>
  <si>
    <t>25.3395755136</t>
  </si>
  <si>
    <t>0.0394639602</t>
  </si>
  <si>
    <t>1.2325879750</t>
  </si>
  <si>
    <t>0.8113011163</t>
  </si>
  <si>
    <t>68.2302538647</t>
  </si>
  <si>
    <t>0.0146562550</t>
  </si>
  <si>
    <t>5.1347625067</t>
  </si>
  <si>
    <t>0.1947509741</t>
  </si>
  <si>
    <t>0.0004474056</t>
  </si>
  <si>
    <t>2235.1081591559</t>
  </si>
  <si>
    <t>6.0252237628</t>
  </si>
  <si>
    <t>0.1659689398</t>
  </si>
  <si>
    <t>0.5005738841</t>
  </si>
  <si>
    <t>1.9977070951</t>
  </si>
  <si>
    <t>630.8174306212</t>
  </si>
  <si>
    <t>0.0015852447</t>
  </si>
  <si>
    <t>1.2325886326</t>
  </si>
  <si>
    <t>0.8113006834</t>
  </si>
  <si>
    <t>122.4109981920</t>
  </si>
  <si>
    <t>0.0081692006</t>
  </si>
  <si>
    <t>304.4081298246</t>
  </si>
  <si>
    <t>0.0032850634</t>
  </si>
  <si>
    <t>1.8139979360</t>
  </si>
  <si>
    <t>0.5512685435</t>
  </si>
  <si>
    <t>0.1147661665</t>
  </si>
  <si>
    <t>8.7133693747</t>
  </si>
  <si>
    <t>10.3289550219</t>
  </si>
  <si>
    <t>0.0968152149</t>
  </si>
  <si>
    <t>2.4169758236</t>
  </si>
  <si>
    <t>0.4137401749</t>
  </si>
  <si>
    <t>8.8671335981</t>
  </si>
  <si>
    <t>0.1127760159</t>
  </si>
  <si>
    <t>0.6735031451</t>
  </si>
  <si>
    <t>1.4847740612</t>
  </si>
  <si>
    <t>0.6125763891</t>
  </si>
  <si>
    <t>1.6324494673</t>
  </si>
  <si>
    <t>0.5537864710</t>
  </si>
  <si>
    <t>1.8057501444</t>
  </si>
  <si>
    <t>48.3205173290</t>
  </si>
  <si>
    <t>0.0206951427</t>
  </si>
  <si>
    <t>0.8971312491</t>
  </si>
  <si>
    <t>1.1146641040</t>
  </si>
  <si>
    <t>0.9345310612</t>
  </si>
  <si>
    <t>1.0700553909</t>
  </si>
  <si>
    <t>0.6667455545</t>
  </si>
  <si>
    <t>1.4998225233</t>
  </si>
  <si>
    <t>2.8324469272</t>
  </si>
  <si>
    <t>0.3530516284</t>
  </si>
  <si>
    <t>71.5887943874</t>
  </si>
  <si>
    <t>0.0139686666</t>
  </si>
  <si>
    <t>4.8193417044</t>
  </si>
  <si>
    <t>0.2074972188</t>
  </si>
  <si>
    <t>1.0672692152</t>
  </si>
  <si>
    <t>0.9369707153</t>
  </si>
  <si>
    <t>20.6273621495</t>
  </si>
  <si>
    <t>0.0484792962</t>
  </si>
  <si>
    <t>203.0270619699</t>
  </si>
  <si>
    <t>0.0049254518</t>
  </si>
  <si>
    <t>2.4734403004</t>
  </si>
  <si>
    <t>0.4042951834</t>
  </si>
  <si>
    <t>5.2820707981</t>
  </si>
  <si>
    <t>0.1893196889</t>
  </si>
  <si>
    <t>13.5129579576</t>
  </si>
  <si>
    <t>0.0740030423</t>
  </si>
  <si>
    <t>10.2236239193</t>
  </si>
  <si>
    <t>0.0978126746</t>
  </si>
  <si>
    <t>35.1184228603</t>
  </si>
  <si>
    <t>0.0284750828</t>
  </si>
  <si>
    <t>6.6136187371</t>
  </si>
  <si>
    <t>0.1512031521</t>
  </si>
  <si>
    <t>9579.0098718294</t>
  </si>
  <si>
    <t>0.0001043949</t>
  </si>
  <si>
    <t>2.5256367942</t>
  </si>
  <si>
    <t>0.3959397497</t>
  </si>
  <si>
    <t>2.7921840783</t>
  </si>
  <si>
    <t>0.3581425765</t>
  </si>
  <si>
    <t>3.9287271129</t>
  </si>
  <si>
    <t>0.2545353676</t>
  </si>
  <si>
    <t>69.6890036897</t>
  </si>
  <si>
    <t>0.0143494662</t>
  </si>
  <si>
    <t>814.6897569103</t>
  </si>
  <si>
    <t>0.0012274611</t>
  </si>
  <si>
    <t>11.1435660226</t>
  </si>
  <si>
    <t>0.0897378809</t>
  </si>
  <si>
    <t>801.6238332568</t>
  </si>
  <si>
    <t>0.0012474679</t>
  </si>
  <si>
    <t>6.1408115619</t>
  </si>
  <si>
    <t>0.1628449253</t>
  </si>
  <si>
    <t>0.2047899056</t>
  </si>
  <si>
    <t>4.8830531816</t>
  </si>
  <si>
    <t>44.9242327498</t>
  </si>
  <si>
    <t>0.0222597013</t>
  </si>
  <si>
    <t>4.5693506212</t>
  </si>
  <si>
    <t>0.2188494784</t>
  </si>
  <si>
    <t>105.6194656859</t>
  </si>
  <si>
    <t>0.0094679517</t>
  </si>
  <si>
    <t>2.3784626707</t>
  </si>
  <si>
    <t>0.4204396446</t>
  </si>
  <si>
    <t>2.6827670637</t>
  </si>
  <si>
    <t>0.3727494696</t>
  </si>
  <si>
    <t>2.4515514482</t>
  </si>
  <si>
    <t>0.4079049619</t>
  </si>
  <si>
    <t>0.0004422434</t>
  </si>
  <si>
    <t>2261.1983451906</t>
  </si>
  <si>
    <t>0.2589619593</t>
  </si>
  <si>
    <t>3.8615710304</t>
  </si>
  <si>
    <t>2316.3152540765</t>
  </si>
  <si>
    <t>0.0004317202</t>
  </si>
  <si>
    <t>485.7646555219</t>
  </si>
  <si>
    <t>0.0020586100</t>
  </si>
  <si>
    <t>21.1197656612</t>
  </si>
  <si>
    <t>0.0473490102</t>
  </si>
  <si>
    <t>40.0731401468</t>
  </si>
  <si>
    <t>0.0249543708</t>
  </si>
  <si>
    <t>15.9032343354</t>
  </si>
  <si>
    <t>0.0628802908</t>
  </si>
  <si>
    <t>15660.9267591736</t>
  </si>
  <si>
    <t>0.0000638532</t>
  </si>
  <si>
    <t>6.5009264072</t>
  </si>
  <si>
    <t>0.1538242302</t>
  </si>
  <si>
    <t>0.4775137299</t>
  </si>
  <si>
    <t>2.0941806223</t>
  </si>
  <si>
    <t>0.2532371826</t>
  </si>
  <si>
    <t>3.9488671840</t>
  </si>
  <si>
    <t>401.8237704329</t>
  </si>
  <si>
    <t>0.0024886532</t>
  </si>
  <si>
    <t>120.9098809071</t>
  </si>
  <si>
    <t>0.0082706227</t>
  </si>
  <si>
    <t>16.9822701717</t>
  </si>
  <si>
    <t>0.0588849423</t>
  </si>
  <si>
    <t>244.1404181935</t>
  </si>
  <si>
    <t>0.0040960035</t>
  </si>
  <si>
    <t>1.9392348729</t>
  </si>
  <si>
    <t>0.5156672944</t>
  </si>
  <si>
    <t>2484.6731886905</t>
  </si>
  <si>
    <t>0.0004024674</t>
  </si>
  <si>
    <t>2.8966635908</t>
  </si>
  <si>
    <t>0.3452247624</t>
  </si>
  <si>
    <t>56.9274027187</t>
  </si>
  <si>
    <t>0.0175662326</t>
  </si>
  <si>
    <t>2.2845582586</t>
  </si>
  <si>
    <t>0.4377213828</t>
  </si>
  <si>
    <t>1.9867859939</t>
  </si>
  <si>
    <t>0.5033254729</t>
  </si>
  <si>
    <t>1.4787163056</t>
  </si>
  <si>
    <t>0.6762622392</t>
  </si>
  <si>
    <t>6.7266126618</t>
  </si>
  <si>
    <t>0.1486632352</t>
  </si>
  <si>
    <t>13756.2513258893</t>
  </si>
  <si>
    <t>0.0000726942</t>
  </si>
  <si>
    <t>1.4143565401</t>
  </si>
  <si>
    <t>0.7070352995</t>
  </si>
  <si>
    <t>4.5298769070</t>
  </si>
  <si>
    <t>0.2207565505</t>
  </si>
  <si>
    <t>6312.6011197307</t>
  </si>
  <si>
    <t>0.0001584133</t>
  </si>
  <si>
    <t>1.1980952790</t>
  </si>
  <si>
    <t>0.8346581591</t>
  </si>
  <si>
    <t>81.2973493307</t>
  </si>
  <si>
    <t>0.0123005240</t>
  </si>
  <si>
    <t>28304.1842471972</t>
  </si>
  <si>
    <t>0.0000353305</t>
  </si>
  <si>
    <t>34.6008848799</t>
  </si>
  <si>
    <t>0.0289009950</t>
  </si>
  <si>
    <t>84.8780437928</t>
  </si>
  <si>
    <t>0.0117816099</t>
  </si>
  <si>
    <t>0.0366997170</t>
  </si>
  <si>
    <t>27.2481665461</t>
  </si>
  <si>
    <t>382.2042796895</t>
  </si>
  <si>
    <t>0.0026164019</t>
  </si>
  <si>
    <t>346.9983615999</t>
  </si>
  <si>
    <t>0.0028818580</t>
  </si>
  <si>
    <t>0.9463484898</t>
  </si>
  <si>
    <t>1.0566931852</t>
  </si>
  <si>
    <t>90.3582012072</t>
  </si>
  <si>
    <t>0.0110670640</t>
  </si>
  <si>
    <t>24.5490299373</t>
  </si>
  <si>
    <t>0.0407348071</t>
  </si>
  <si>
    <t>3.6778100003</t>
  </si>
  <si>
    <t>0.2719009410</t>
  </si>
  <si>
    <t>243.8332481030</t>
  </si>
  <si>
    <t>0.0041011634</t>
  </si>
  <si>
    <t>24.6824836623</t>
  </si>
  <si>
    <t>0.0405145614</t>
  </si>
  <si>
    <t>52.4909274848</t>
  </si>
  <si>
    <t>0.0190509112</t>
  </si>
  <si>
    <t>1015.3059912574</t>
  </si>
  <si>
    <t>0.0009849248</t>
  </si>
  <si>
    <t>73.0998077624</t>
  </si>
  <si>
    <t>0.0136799265</t>
  </si>
  <si>
    <t>4.5593582346</t>
  </si>
  <si>
    <t>0.2193291136</t>
  </si>
  <si>
    <t>1550.0661559587</t>
  </si>
  <si>
    <t>0.0006451338</t>
  </si>
  <si>
    <t>74.7937628177</t>
  </si>
  <si>
    <t>0.0133700988</t>
  </si>
  <si>
    <t>1.8188230736</t>
  </si>
  <si>
    <t>0.5498060886</t>
  </si>
  <si>
    <t>5.1734202032</t>
  </si>
  <si>
    <t>0.1932957233</t>
  </si>
  <si>
    <t>77.6752316064</t>
  </si>
  <si>
    <t>0.0128741167</t>
  </si>
  <si>
    <t>4.6538435654</t>
  </si>
  <si>
    <t>0.2148761526</t>
  </si>
  <si>
    <t>243.7407882163</t>
  </si>
  <si>
    <t>0.0041027192</t>
  </si>
  <si>
    <t>1.3470062902</t>
  </si>
  <si>
    <t>0.7423870306</t>
  </si>
  <si>
    <t>5899.5364103084</t>
  </si>
  <si>
    <t>0.0001695048</t>
  </si>
  <si>
    <t>7.4570602736</t>
  </si>
  <si>
    <t>0.1341011019</t>
  </si>
  <si>
    <t>16.5346372691</t>
  </si>
  <si>
    <t>0.0604791012</t>
  </si>
  <si>
    <t>4221.1270489896</t>
  </si>
  <si>
    <t>0.0002369036</t>
  </si>
  <si>
    <t>19.8112047278</t>
  </si>
  <si>
    <t>0.0504764861</t>
  </si>
  <si>
    <t>2.2908430051</t>
  </si>
  <si>
    <t>0.4365205288</t>
  </si>
  <si>
    <t>30.3851512060</t>
  </si>
  <si>
    <t>0.0329108120</t>
  </si>
  <si>
    <t>5.4405329220</t>
  </si>
  <si>
    <t>0.1838055232</t>
  </si>
  <si>
    <t>22.0442736373</t>
  </si>
  <si>
    <t>0.0453632547</t>
  </si>
  <si>
    <t>260.7118574531</t>
  </si>
  <si>
    <t>0.0038356522</t>
  </si>
  <si>
    <t>141.4275105863</t>
  </si>
  <si>
    <t>0.0070707601</t>
  </si>
  <si>
    <t>168.2901858454</t>
  </si>
  <si>
    <t>0.0059421172</t>
  </si>
  <si>
    <t>2459.0941442082</t>
  </si>
  <si>
    <t>0.0004066538</t>
  </si>
  <si>
    <t>0.5523697492</t>
  </si>
  <si>
    <t>1.8103815451</t>
  </si>
  <si>
    <t>41.1015282481</t>
  </si>
  <si>
    <t>0.0243299956</t>
  </si>
  <si>
    <t>72.1258563797</t>
  </si>
  <si>
    <t>0.0138646534</t>
  </si>
  <si>
    <t>9.4203934432</t>
  </si>
  <si>
    <t>0.1061526789</t>
  </si>
  <si>
    <t>320.6548521785</t>
  </si>
  <si>
    <t>0.0031186180</t>
  </si>
  <si>
    <t>5.3966228440</t>
  </si>
  <si>
    <t>0.1853010723</t>
  </si>
  <si>
    <t>1.1449530467</t>
  </si>
  <si>
    <t>0.8733982610</t>
  </si>
  <si>
    <t>6193.4592878556</t>
  </si>
  <si>
    <t>0.0001614607</t>
  </si>
  <si>
    <t>1.6016650066</t>
  </si>
  <si>
    <t>0.6243502829</t>
  </si>
  <si>
    <t>1.3572976033</t>
  </si>
  <si>
    <t>0.7367580975</t>
  </si>
  <si>
    <t>492.7295227776</t>
  </si>
  <si>
    <t>0.0020295110</t>
  </si>
  <si>
    <t>34.0082166383</t>
  </si>
  <si>
    <t>0.0294046586</t>
  </si>
  <si>
    <t>1247.5296771377</t>
  </si>
  <si>
    <t>0.0008015841</t>
  </si>
  <si>
    <t>391.3403642239</t>
  </si>
  <si>
    <t>0.0025553204</t>
  </si>
  <si>
    <t>63.2137046140</t>
  </si>
  <si>
    <t>0.0158193545</t>
  </si>
  <si>
    <t>6192.3911780607</t>
  </si>
  <si>
    <t>0.0001614885</t>
  </si>
  <si>
    <t>10.4059442522</t>
  </si>
  <si>
    <t>0.0960989196</t>
  </si>
  <si>
    <t>1791.1816149920</t>
  </si>
  <si>
    <t>0.0005582907</t>
  </si>
  <si>
    <t>1113.5701169899</t>
  </si>
  <si>
    <t>0.0008980126</t>
  </si>
  <si>
    <t>15.0187785250</t>
  </si>
  <si>
    <t>0.0665833109</t>
  </si>
  <si>
    <t>6.5227452661</t>
  </si>
  <si>
    <t>0.1533096816</t>
  </si>
  <si>
    <t>606.2598817976</t>
  </si>
  <si>
    <t>0.0016494577</t>
  </si>
  <si>
    <t>1024.7586154718</t>
  </si>
  <si>
    <t>0.0009758396</t>
  </si>
  <si>
    <t>138.6860422039</t>
  </si>
  <si>
    <t>0.0072105310</t>
  </si>
  <si>
    <t>47.0148999261</t>
  </si>
  <si>
    <t>0.0212698528</t>
  </si>
  <si>
    <t>0.0007213548</t>
  </si>
  <si>
    <t>1386.2803660972</t>
  </si>
  <si>
    <t>11.9279250331</t>
  </si>
  <si>
    <t>0.0838368784</t>
  </si>
  <si>
    <t>17.8478333455</t>
  </si>
  <si>
    <t>0.0560292099</t>
  </si>
  <si>
    <t>2748.1361629190</t>
  </si>
  <si>
    <t>0.0003638830</t>
  </si>
  <si>
    <t>36.7277869061</t>
  </si>
  <si>
    <t>0.0272273416</t>
  </si>
  <si>
    <t>77.4603479805</t>
  </si>
  <si>
    <t>0.0129098310</t>
  </si>
  <si>
    <t>24.8452851651</t>
  </si>
  <si>
    <t>0.0402490852</t>
  </si>
  <si>
    <t>1.2032133536</t>
  </si>
  <si>
    <t>0.8311077973</t>
  </si>
  <si>
    <t>67.5487984207</t>
  </si>
  <si>
    <t>0.0148041123</t>
  </si>
  <si>
    <t>5.0011530267</t>
  </si>
  <si>
    <t>0.1999538896</t>
  </si>
  <si>
    <t>0.0004369076</t>
  </si>
  <si>
    <t>2288.8133698140</t>
  </si>
  <si>
    <t>5.8931525197</t>
  </si>
  <si>
    <t>0.1696884641</t>
  </si>
  <si>
    <t>0.4922045237</t>
  </si>
  <si>
    <t>2.0316757605</t>
  </si>
  <si>
    <t>613.1914803752</t>
  </si>
  <si>
    <t>0.0016308120</t>
  </si>
  <si>
    <t>1.2055706298</t>
  </si>
  <si>
    <t>0.8294827158</t>
  </si>
  <si>
    <t>119.9017567684</t>
  </si>
  <si>
    <t>0.0083401614</t>
  </si>
  <si>
    <t>301.3678278247</t>
  </si>
  <si>
    <t>0.0033182042</t>
  </si>
  <si>
    <t>1.8286882834</t>
  </si>
  <si>
    <t>0.5468400542</t>
  </si>
  <si>
    <t>0.1122505237</t>
  </si>
  <si>
    <t>8.9086444028</t>
  </si>
  <si>
    <t>10.1025471767</t>
  </si>
  <si>
    <t>0.0989849374</t>
  </si>
  <si>
    <t>2.3641937785</t>
  </si>
  <si>
    <t>0.4229771726</t>
  </si>
  <si>
    <t>8.8500286185</t>
  </si>
  <si>
    <t>0.1129939849</t>
  </si>
  <si>
    <t xml:space="preserve"> - create new web query &amp; substitute the 3 parameters into the URL using the Advanced view</t>
  </si>
  <si>
    <t>Don't give it thousands of dates!</t>
  </si>
  <si>
    <t>This process will get historical FX rates for all currencies &amp; for all dates in the table</t>
  </si>
  <si>
    <t xml:space="preserve"> - in PQ, setup 3 text parameters: year, month, day</t>
  </si>
  <si>
    <t>You could use a similar process to get historical commodity and/or share prices</t>
  </si>
  <si>
    <t>All you need is a website that gives you this information using parameters in the URL</t>
  </si>
  <si>
    <t>Salvage value</t>
  </si>
  <si>
    <t>$</t>
  </si>
  <si>
    <t>sSalvageValue</t>
  </si>
  <si>
    <t>Earnings Multiple</t>
  </si>
  <si>
    <t>x last mthly earnings</t>
  </si>
  <si>
    <t>Salvage Value</t>
  </si>
  <si>
    <t>Cash flows to discount</t>
  </si>
  <si>
    <t>NPV</t>
  </si>
  <si>
    <t>Initial investment</t>
  </si>
  <si>
    <t>sInvestment</t>
  </si>
  <si>
    <t>Discount Rate</t>
  </si>
  <si>
    <t>%</t>
  </si>
  <si>
    <t>sDiscRate</t>
  </si>
  <si>
    <t>Pinnacles Achievement Centre</t>
  </si>
  <si>
    <t>State</t>
  </si>
  <si>
    <t>New South Wales</t>
  </si>
  <si>
    <t>Victoria</t>
  </si>
  <si>
    <t>Western Australia</t>
  </si>
  <si>
    <t>South Australia</t>
  </si>
  <si>
    <t>Northern Territory</t>
  </si>
  <si>
    <t>Cash Flows</t>
  </si>
  <si>
    <t>Investment</t>
  </si>
  <si>
    <t>NerveVibes</t>
  </si>
  <si>
    <t>AutoShoes</t>
  </si>
  <si>
    <t>GorillaWagon</t>
  </si>
  <si>
    <t>FlameDryers</t>
  </si>
  <si>
    <t>ConcreteSlides</t>
  </si>
  <si>
    <t>Related Projects:</t>
  </si>
  <si>
    <t>Project Manager:</t>
  </si>
  <si>
    <t>Sorted Projects List</t>
  </si>
  <si>
    <t xml:space="preserve"> - read tblDates into PQ</t>
  </si>
  <si>
    <t xml:space="preserve"> - split the date by delimiter, remove any Changed Type step added &amp; rename the columns to day, month and year</t>
  </si>
  <si>
    <t>EricTheViking</t>
  </si>
  <si>
    <t>CliftonNotepaper</t>
  </si>
  <si>
    <t>Product names</t>
  </si>
  <si>
    <t>Base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</si>
</sst>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5" formatCode="_-[$$-1409]* #,##0.00_-;\-[$$-1409]* #,##0.00_-;_-[$$-1409]* &quot;-&quot;??_-;_-@_-"/>
    <numFmt numFmtId="166" formatCode="_([$€-2]\ * #,##0.00_);_([$€-2]\ * \(#,##0.00\);_([$€-2]\ * &quot;-&quot;??_);_(@_)"/>
    <numFmt numFmtId="167" formatCode="_-[$£-809]* #,##0.00_-;\-[$£-809]* #,##0.00_-;_-[$£-809]* &quot;-&quot;??_-;_-@_-"/>
    <numFmt numFmtId="168" formatCode="_([$$-409]* #,##0.00_);_([$$-409]* \(#,##0.00\);_([$$-409]* &quot;-&quot;??_);_(@_)"/>
    <numFmt numFmtId="169" formatCode="#,##0.0000"/>
    <numFmt numFmtId="170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12">
    <xf numFmtId="0" fontId="0" fillId="0" borderId="0"/>
    <xf numFmtId="0" fontId="8" fillId="7" borderId="1" applyNumberFormat="0" applyAlignment="0" applyProtection="0"/>
    <xf numFmtId="0" fontId="9" fillId="8" borderId="2" applyNumberFormat="0" applyAlignment="0" applyProtection="0"/>
    <xf numFmtId="0" fontId="2" fillId="0" borderId="3" applyNumberFormat="0" applyFill="0" applyAlignment="0" applyProtection="0"/>
    <xf numFmtId="0" fontId="3" fillId="2" borderId="4" applyNumberFormat="0" applyAlignment="0" applyProtection="0"/>
    <xf numFmtId="0" fontId="1" fillId="3" borderId="5" applyNumberFormat="0" applyFont="0" applyAlignment="0" applyProtection="0"/>
    <xf numFmtId="0" fontId="7" fillId="0" borderId="0" applyNumberFormat="0" applyFill="0" applyBorder="0" applyAlignment="0" applyProtection="0"/>
    <xf numFmtId="0" fontId="5" fillId="0" borderId="6" applyNumberFormat="0" applyFill="0" applyAlignment="0" applyProtection="0"/>
    <xf numFmtId="0" fontId="6" fillId="4" borderId="0" applyNumberFormat="0" applyBorder="0" applyAlignment="0" applyProtection="0"/>
    <xf numFmtId="0" fontId="1" fillId="5" borderId="0" applyNumberFormat="0" applyBorder="0" applyAlignment="0" applyProtection="0"/>
    <xf numFmtId="0" fontId="10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14" fontId="0" fillId="0" borderId="0" xfId="0" applyNumberFormat="1"/>
    <xf numFmtId="2" fontId="0" fillId="0" borderId="0" xfId="0" applyNumberFormat="1"/>
    <xf numFmtId="169" fontId="0" fillId="0" borderId="0" xfId="0" applyNumberFormat="1"/>
    <xf numFmtId="4" fontId="0" fillId="0" borderId="0" xfId="0" applyNumberFormat="1"/>
    <xf numFmtId="0" fontId="5" fillId="0" borderId="0" xfId="0" applyFont="1"/>
    <xf numFmtId="8" fontId="0" fillId="0" borderId="0" xfId="0" applyNumberFormat="1"/>
    <xf numFmtId="9" fontId="0" fillId="0" borderId="0" xfId="0" applyNumberFormat="1"/>
    <xf numFmtId="6" fontId="0" fillId="0" borderId="0" xfId="0" applyNumberFormat="1"/>
    <xf numFmtId="3" fontId="0" fillId="0" borderId="0" xfId="0" applyNumberFormat="1"/>
    <xf numFmtId="0" fontId="4" fillId="6" borderId="7" xfId="0" applyFont="1" applyFill="1" applyBorder="1"/>
    <xf numFmtId="0" fontId="4" fillId="6" borderId="8" xfId="0" applyFont="1" applyFill="1" applyBorder="1"/>
    <xf numFmtId="0" fontId="4" fillId="6" borderId="9" xfId="0" applyFont="1" applyFill="1" applyBorder="1"/>
    <xf numFmtId="0" fontId="6" fillId="4" borderId="0" xfId="8"/>
    <xf numFmtId="0" fontId="3" fillId="2" borderId="4" xfId="4"/>
    <xf numFmtId="0" fontId="0" fillId="3" borderId="5" xfId="5" applyFont="1"/>
    <xf numFmtId="0" fontId="7" fillId="0" borderId="0" xfId="6"/>
    <xf numFmtId="0" fontId="8" fillId="7" borderId="1" xfId="1"/>
    <xf numFmtId="0" fontId="9" fillId="8" borderId="2" xfId="2"/>
    <xf numFmtId="14" fontId="3" fillId="2" borderId="4" xfId="4" applyNumberFormat="1"/>
    <xf numFmtId="0" fontId="7" fillId="0" borderId="0" xfId="6" applyFill="1" applyBorder="1"/>
    <xf numFmtId="9" fontId="3" fillId="2" borderId="4" xfId="4" applyNumberForma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6" fillId="4" borderId="0" xfId="8" applyAlignment="1">
      <alignment horizontal="center"/>
    </xf>
    <xf numFmtId="0" fontId="7" fillId="0" borderId="0" xfId="6" applyAlignment="1">
      <alignment horizontal="center"/>
    </xf>
    <xf numFmtId="0" fontId="2" fillId="0" borderId="3" xfId="3"/>
    <xf numFmtId="2" fontId="2" fillId="0" borderId="3" xfId="3" applyNumberFormat="1"/>
    <xf numFmtId="0" fontId="2" fillId="0" borderId="3" xfId="3" applyAlignment="1">
      <alignment horizontal="right"/>
    </xf>
    <xf numFmtId="0" fontId="5" fillId="0" borderId="6" xfId="7"/>
    <xf numFmtId="6" fontId="5" fillId="0" borderId="6" xfId="7" applyNumberFormat="1"/>
    <xf numFmtId="168" fontId="0" fillId="9" borderId="0" xfId="0" applyNumberFormat="1" applyFill="1"/>
    <xf numFmtId="167" fontId="0" fillId="9" borderId="0" xfId="0" applyNumberFormat="1" applyFill="1"/>
    <xf numFmtId="166" fontId="0" fillId="9" borderId="0" xfId="0" applyNumberFormat="1" applyFill="1"/>
    <xf numFmtId="165" fontId="0" fillId="9" borderId="0" xfId="0" applyNumberFormat="1" applyFill="1"/>
    <xf numFmtId="0" fontId="0" fillId="10" borderId="0" xfId="0" applyFill="1"/>
    <xf numFmtId="169" fontId="0" fillId="10" borderId="0" xfId="0" applyNumberFormat="1" applyFill="1"/>
    <xf numFmtId="14" fontId="0" fillId="10" borderId="0" xfId="0" applyNumberFormat="1" applyFill="1"/>
    <xf numFmtId="3" fontId="0" fillId="10" borderId="0" xfId="0" applyNumberFormat="1" applyFill="1"/>
    <xf numFmtId="8" fontId="0" fillId="10" borderId="0" xfId="0" applyNumberFormat="1" applyFill="1"/>
    <xf numFmtId="4" fontId="0" fillId="10" borderId="0" xfId="0" applyNumberFormat="1" applyFill="1"/>
    <xf numFmtId="6" fontId="0" fillId="10" borderId="0" xfId="0" applyNumberFormat="1" applyFill="1"/>
    <xf numFmtId="6" fontId="5" fillId="10" borderId="6" xfId="7" applyNumberFormat="1" applyFill="1"/>
    <xf numFmtId="9" fontId="0" fillId="10" borderId="0" xfId="0" applyNumberFormat="1" applyFill="1"/>
    <xf numFmtId="0" fontId="1" fillId="5" borderId="0" xfId="9" applyAlignment="1">
      <alignment horizontal="right"/>
    </xf>
    <xf numFmtId="0" fontId="1" fillId="5" borderId="0" xfId="9"/>
    <xf numFmtId="0" fontId="1" fillId="5" borderId="0" xfId="9" applyAlignment="1">
      <alignment horizontal="center"/>
    </xf>
    <xf numFmtId="0" fontId="5" fillId="5" borderId="0" xfId="9" applyFont="1"/>
    <xf numFmtId="0" fontId="0" fillId="0" borderId="0" xfId="0" quotePrefix="1"/>
    <xf numFmtId="0" fontId="5" fillId="0" borderId="0" xfId="0" applyFont="1" applyAlignment="1">
      <alignment horizontal="right"/>
    </xf>
    <xf numFmtId="170" fontId="0" fillId="0" borderId="0" xfId="0" applyNumberFormat="1"/>
    <xf numFmtId="15" fontId="0" fillId="9" borderId="0" xfId="0" applyNumberFormat="1" applyFill="1"/>
    <xf numFmtId="0" fontId="10" fillId="0" borderId="0" xfId="10"/>
    <xf numFmtId="0" fontId="0" fillId="0" borderId="0" xfId="0" applyNumberFormat="1"/>
    <xf numFmtId="6" fontId="0" fillId="10" borderId="0" xfId="11" applyNumberFormat="1" applyFont="1" applyFill="1"/>
    <xf numFmtId="6" fontId="0" fillId="0" borderId="0" xfId="11" applyNumberFormat="1" applyFont="1"/>
    <xf numFmtId="6" fontId="3" fillId="2" borderId="4" xfId="4" applyNumberFormat="1"/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6" fontId="0" fillId="9" borderId="0" xfId="0" applyNumberFormat="1" applyFill="1"/>
    <xf numFmtId="0" fontId="0" fillId="9" borderId="0" xfId="0" applyFill="1"/>
    <xf numFmtId="9" fontId="0" fillId="9" borderId="0" xfId="0" applyNumberFormat="1" applyFill="1"/>
    <xf numFmtId="0" fontId="0" fillId="0" borderId="0" xfId="0" applyFill="1"/>
  </cellXfs>
  <cellStyles count="12">
    <cellStyle name="40% - Accent3" xfId="9" builtinId="39"/>
    <cellStyle name="Accent1" xfId="8" builtinId="29"/>
    <cellStyle name="Currency" xfId="11" builtinId="4"/>
    <cellStyle name="Explanatory Text" xfId="6" builtinId="53" customBuiltin="1"/>
    <cellStyle name="Heading 1" xfId="1" builtinId="16" customBuiltin="1"/>
    <cellStyle name="Heading 2" xfId="2" builtinId="17" customBuiltin="1"/>
    <cellStyle name="Heading 3" xfId="3" builtinId="18"/>
    <cellStyle name="Hyperlink" xfId="10" builtinId="8"/>
    <cellStyle name="Input" xfId="4" builtinId="20"/>
    <cellStyle name="Normal" xfId="0" builtinId="0"/>
    <cellStyle name="Note" xfId="5" builtinId="10"/>
    <cellStyle name="Total" xfId="7" builtinId="25"/>
  </cellStyles>
  <dxfs count="16">
    <dxf>
      <numFmt numFmtId="19" formatCode="d/mm/yyyy"/>
    </dxf>
    <dxf>
      <numFmt numFmtId="0" formatCode="General"/>
    </dxf>
    <dxf>
      <numFmt numFmtId="0" formatCode="General"/>
    </dxf>
    <dxf>
      <numFmt numFmtId="0" formatCode="General"/>
    </dxf>
    <dxf>
      <numFmt numFmtId="20" formatCode="d\-mmm\-yy"/>
      <fill>
        <patternFill patternType="solid">
          <fgColor indexed="64"/>
          <bgColor theme="0" tint="-0.14999847407452621"/>
        </patternFill>
      </fill>
    </dxf>
    <dxf>
      <alignment horizontal="center" vertical="bottom" textRotation="0" wrapText="0" indent="0" justifyLastLine="0" shrinkToFit="0" readingOrder="0"/>
    </dxf>
    <dxf>
      <numFmt numFmtId="19" formatCode="d/mm/yyyy"/>
    </dxf>
    <dxf>
      <numFmt numFmtId="10" formatCode="&quot;$&quot;#,##0;[Red]\-&quot;$&quot;#,##0"/>
    </dxf>
    <dxf>
      <numFmt numFmtId="13" formatCode="0%"/>
    </dxf>
    <dxf>
      <alignment horizontal="center" vertical="bottom" textRotation="0" wrapText="0" indent="0" justifyLastLine="0" shrinkToFit="0" readingOrder="0"/>
    </dxf>
    <dxf>
      <alignment vertical="bottom" textRotation="0" wrapText="1" indent="0" justifyLastLine="0" shrinkToFit="0" readingOrder="0"/>
    </dxf>
    <dxf>
      <numFmt numFmtId="168" formatCode="_([$$-409]* #,##0.00_);_([$$-409]* \(#,##0.00\);_([$$-409]* &quot;-&quot;??_);_(@_)"/>
      <fill>
        <patternFill patternType="solid">
          <fgColor indexed="64"/>
          <bgColor theme="0" tint="-0.149998474074526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0" formatCode="&quot;$&quot;#,##0;[Red]\-&quot;$&quot;#,##0"/>
    </dxf>
    <dxf>
      <numFmt numFmtId="10" formatCode="&quot;$&quot;#,##0;[Red]\-&quot;$&quot;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microsoft.com/office/2017/06/relationships/rdSupportingPropertyBag" Target="richData/rdsupportingpropertybag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SupportingPropertyBagStructure" Target="richData/rdsupportingpropertybagstructure.xml"/><Relationship Id="rId2" Type="http://schemas.openxmlformats.org/officeDocument/2006/relationships/worksheet" Target="worksheets/sheet2.xml"/><Relationship Id="rId16" Type="http://schemas.microsoft.com/office/2017/06/relationships/richStyles" Target="richData/rich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connections" Target="connections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Australian Projects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Australian Projects</a:t>
          </a:r>
        </a:p>
      </cx:txPr>
    </cx:title>
    <cx:plotArea>
      <cx:plotAreaRegion>
        <cx:series layoutId="regionMap" uniqueId="{E90C365B-B130-40D2-8B40-4B9A2744040F}">
          <cx:dataId val="0"/>
          <cx:layoutPr>
            <cx:geography cultureLanguage="en-US" cultureRegion="AU" attribution="Powered by Bing">
              <cx:geoCache provider="{E9337A44-BEBE-4D9F-B70C-5C5E7DAFC167}">
                <cx:binary>1Hppj9w4su1fMfz5yc1NlDiYvsBQS26VWauX9hehbFdrFymKFCX9+hvlnplnV3u63wCDh3tRgCoz
lVIGGREnTpzQXz8vf/ncPT2aV0vfDdNfPi8/v66s1X/56afpc/XUP05v+vqzUZP61b75rPqf1K+/
1p+ffvpiHn09lD8RhNlPn6tHY5+W1//1V7hb+aSu1OdHW6vh1j2Z9e5pcp2d/uDcD0+9evzS10Na
T9bUny3++fXlyb+6V85Wr94/dk/T61dPg63t+rDqp59ff/fl169+ennL3/38qw4stO4LXBtQ8gbz
iHKOSBRTgih+/apTQ/n385hFbxAmcRQzHAkeR+E/fvvy2MP1/4ZhX816/PLFPE0TLPDr/x/c4LvV
wPn7969ffVZusM+7WcLG/vz6bw425rGrH1+/qieV/HYyUc/r+dvbrxvw0/e++K+/vvgAtuTFJ9+4
6+X+/dmp33nr/dNkn8zw6hs7/2P+IuEbxgUiPORhGOIojL/3FwF/xhHn4DA4CC6+99e/ZdqPPfaD
W7zw2fu//a9z2TvIM2WeI+o/5inK38ScEUEwY1EUUvEys9gbihEVDLILI0HBkb/99m+Z9f9i0Y8d
9H+vfOGXd4fkf7xj/nWqf+uY777170IepFAYxYKCT9BzBkUvUoiCY0IBPuGCwouXjvkXWf29ST/2
zDeXfvf1//mQdv+1+Hxj/7fe+C7M/l1vUPQGRSIkFMU8ZFEcku8BjYZvYhLjmCMa4pCTFwXo3zDs
xz753Q2+W83Pr+//94HZRRlbPReghydjasC19R/Q8h8gDFi8YTEWLET0N1IQvfAXfUO5iEIkIqhR
L93175n2Y4/96B4vnHZ5+P8PdP+aUPyTgKWP9jH7yty+4RR/fPbrFgCtfHHpH5Wp31Lz8OXn1yRC
MeTLPxnh802+KzJgxtMwdY/Dl39EyDeXPT1O9ufXOKRvwpBiHMZQx555x+tXHggOnKHRGyEY/FGG
4t+o4/AcekArxRsCH8eCs5gB0L5+NT0DCJwgAvgJozgOGWExAi7zT+Z8o7q1VMM/9+Pv718Nrr9R
9WCnn19T9vqV/u1rz4bGkRCYcvhxIZAASMdgnP78eAfsHL6N/09pigCprewuON51TRy+834LM2HH
Vopw06ke67c11e7EAuUOdFQoKZfQ50E5ftpoTw9bNItzO49eTpWxWVCJ7hTOkzt4r9KwCcRZsFGc
o0ElvBfbA+mQtBNqkznw5S5SbpGbD4I0EPWSDdEQXAU2goNTD5UY7I5sVJ2+cdEPFo0RMIeXq45E
FMdQujBsPqbfr7raKFrmdVWXikdBKX3MypOepfbhVMqlXu/DAC87VaFytyAfSbHR4IHazqVhwPiN
R7XPSVhdHGn5TuGeXkJTk6Qox6vWLuZkt7a9cIOjUwQb5taxO1Xb1p3iyk5p7+8Gr2K5CrKecVFu
53Ydt31hdSXRsDWnmfaFdLohB76hKeFFNF7KIbwRhQ4yVTVhUtpFpEVp2mS0tclp2RvpW2sTG3Of
lt3ApRqXPlNhL3IV0ZuwYLDFvqx38Ubjh60R664th/3ApgzxdpP9WvpHy9xTqLb1tjPvBh8sGYam
5+PaFklMqdoFW+syTuo7WFB004/Hvhfrfl0ZPQQLvjNGq7stTGNltER67uSwVTQd5jm+C308H5jp
7JZN41hKFPH51FVLkAWkw59692EoB7XnI1e/VKVNIs32eGrRo8Drfqs0+rUmTd71hGZ9T+YLXaVZ
nPsw9fpjR1yYztSFCWt8c2mVCNI/DhiKfhcvlHLKQ4GAznAaA+H5NksGiOA+cnV/oZ1OOLHLoR+j
8gMLpmPBTD4Gyn+IR3019KEMRDHf2oYuCUe6z9wmyJ6ynBMCGWB7dxWHuk3CcCtk2XbR2fr5VKl1
zatq8bmjVXlVTNURzRG+iot5e7+ovC2KUnYbocfeb+j6T1YHBedFNtAQEWhSAU5EzAUQiG9XB+17
zVYImkupSslj0R15VPKkaUmZBHzS+2KlRgZtEOSF73gObTA71aIg6fjs8sPqhcinplsuqFyabOm/
NA0gRqfn4lhvlyHSKtHWVVduqX1CWzrsmxaCveLx/dZv7ihGI6QZ+ZAr4rk0JHDHpK1tc/Qt6zID
PcDJoHA9lkhVxz9e/VeE+x4BacixgEadiQgAGrD229XzoOfaEQFY0G3TPef8KppZk+CBsKxb1lmW
pHEZCsI0XB5FP3X7fhRv9dRUx3UZkr4Gd2+u+bWjofxj08jzxr8wDbYbsWeYgkoUP4P3N+DciJaz
TS/6UrB43ttWIzlOtr4muG0uVMcfozVSp68HRH021LG7DLSGyAvxJMNw6O83O/dJO9Xbbqsrkq7b
VGdKW55HfInT2KSR6Ze93TzK/sT4H+RMhKDwxQy2l4TsRc54u8YLWKsvpv9ldBs6edZGRx7Hs6x6
txxtu0VJyRYqadEWZ/DDvuliL6kpsZdVM93OfUUvBW11too4J0PhDmGD+XuR9hgatX9W7R+VhN/n
AEMY85hGUHefS+73W00IqUNtZnXxgxuTlhdNZgZTp4g1eAd1YTjryrVJ4YYYINjfzUX73s3DAoFQ
5sC8BxlEpkyRLbs9EdGVmezDH5tIfl+0GILdBOMIEhiz5w3/Jhr6ceTF1owQDeN2VuO2XobAx1ns
CyMXvIWn0pdMhv1Q3gS+2A+27I8C6ljqOcM7uvZ9ImL93nAk9psVKB28a06ibSVZu+5SFzR3W7/7
Y6u/uvn7GGbPUUAAOUmEcfQCXCyeXW9BM7yE4SLu3NY0Mhzm9u167NVkL7GhUpHpCIpgdw6D/jIz
ai+hhRdjO32ggWFSN/1j2xKS1z0Jbyu0ZKXpiCwI7y/gkPFEAnUVxVu0q2K8c4o72TitD0hUb13g
mitTrBmZ3bkqhvo4CH7Q22gfULylxLUmIWGBTrGrXLZ1VZiOw0ZORVXvlmmrrsegx3nZL/dtNY07
FM9h0vaOph0f6A4Dgv9J0oc/cDMVgj931sAZBXqRN1TNdVHNbroMUDOPZdgHuwAPsWyWKvWeTh/a
ju2JrVQyi6I4l86bK0TVWRf88zDR6Z2JfAf2J01Eq5SWIX43GjJI68mQxtPkDzicUVqS4oPot7s1
gIge5xKfF8ZkXYzree7NmoF0+6vDpL9eQnSo5im+Mt3WJL4y6tR5PchFbTQf0OJ3eKRh0m3xcutE
IdlAputotruiduY84vkdpsJe4aZHu5XfxdNpDhw5jMjPe14W6k/27wd4DsIdZUBtOY4JRN73abLq
oWgY8f4STP6ddo7mjQr8SVH3kWu5lsjeII92Sxv7KzH4XIQ6EaS8Ie1kT3jQx2BC/MCarf6TBMbP
leRFKvAINEcaRwgAEb+wDPkxDnDVLJepN7Vc+oXu/AB5YColOdqCtHHhLDn2n1DLaRL2RZeMazAf
pnjxWb0Wsgg2k7dR8fmPk5QQUDW/NS3GEGoojCmUf6gNmL0wbcZ0bsja8EttBmD+fKz2Pfml2hq3
24CFZ4ZXeD86ukmAICotw1C9K30IgiJIBxG7tIX/jBUJGosFPkF1OlZ8lQUO3oYlOsxAj7Viq/Th
6I8T1ncLmaCsbm7IuaiwDLetl8Y0YW5m1O1W5nvZOQjUtkM4IZ2jx6LG9wVhfk+B904yEhCT0J/s
K1/qJFja4dR044kzaa9WFw+5qSi+FDgLo6A5TXamqes0Soqie7/GfEhoxEwmSipHVqIr2ohRziVw
eW7Q2xF3s4yq4MgKL4tl9HtMvpi+r6SeW7or1qhIjCqSugmKUxnFJiviNsfcjPtg3MoM15KgKjpx
NHFJuvozQ9Wy82STwbouO7TWVV6EQ1r2qEu3uHoXxINIiKc0r9q+TCLvP+PJexnogV0zPe4IoVEO
yxfHaXwsnuGw6Nte6qJdgE771LBw3Lehvvq6LFbD5kc957tpbd+SoTaptcFtN3VTKngVy2lBQjaR
/jC2ts1rp+5JqWzSob7JYJduuy5KeN1NybCt604jtiRjX7CzIIuTXUfq00SCE4Y7tcbQHXSXRaLU
vkUsQURUGfSb46GfhyHFxS8bDtdLj9cvqOJnVolPX4MqrqiHUAmg5lsmo+hOtE5fM7SWCeVa5Jot
ChCp6hMgiTxpUbN3rBj2ltDLxMPlIERzHTpmpC2m9qhYnDhTzztdrHZf+IdiWPvc8qE6GNXucGUe
Ka6qdKjtkjdED9k0LHMal8Eq6UJxFmzqNg4Ev65D9nbgOrG243fL/NYj1NwpNScjIxIPVF/VddnI
tg2iY02tv5CI4UPXrlVqFz+kwNbmDC0sL2PhZR8tCzQzM5eo7lRuzcaBBNswRc62QP1/rei8Sd9U
7Rl4VJQYaH4kZvMii3hr0sLUx2IQUME8EylvpkqKui0PZdHLBhmXT5XVciz4lm5elbnvdZNa1UUZ
zK5GOapAH3wFAUnobaBHcnJTkEOMBjs74HnXMN1IPzFybhuf6V60e7/20J4DGEla+y6HauhRV/0J
MXgBhl8RBxNEGHBvGI3xF9w26nQ1QLfHoT2Y56RZ+l/jFZl0nFSb/gm6vWCif/8pqKYxZqCboBfE
KQgCwGI28ktI7Zx3g5IDKtjBtlORFNXwsV842i9dOO8mi8d0mgGm2D1u9Hi1VVwG+AE1fXGgMw12
vCB7H/66NP2RVZzt/9jUlyUCTCUhgf3g0IiAMPSyRMx9EzrAF3ER43ZAqujv17baVa1fJUTmkgw9
MOS4LsJkRuu4f25HpMZ8Z+ZGHaGNw2lYHqNa/IldoWAvCHIcRYwQBgoWRwhBF/RiE2m4VrB9ob+v
0KolpY2M0fJWLNUVaFvvx7WFD8xw7bogr7gZMjXYRC/FMVYzAPCWE69HiYpO30XkKQxykF37tAwc
T2cUYTlyutO4jNNWDffbttHddDGsIAn31YMm7ZLSGWG5FSSGNNJPz140eIxSwcynciJ32KqHxR16
AUVFl1cNgzYatqq37/EI/QRd4kwHKkyZb/Ntdi4tltKl3oWPBhheNgvkMwVig9rGDhBSDXkQESEH
qIqyoRvOKJ4aubBfWb3IuFHzfRFKb/h42SjYXzqN5VxHza4Zh1+1cXxHtYzVhD9Gako7zd1bV0DN
KFaemaLLawZU001VIKepma+wx++jig9pG1Hpy3KVaN3w/crrOS3CcwlJfS6aZssXaOrmsAzTJeYP
0LOozLX4I6gySlJQqbJ1eUJ8PnQAnVEV+oMucClVEBpAM3cMTVTLbh35lR4Xlc1K+9wX9+WEoLD1
TdoxtEkqtM5agnekQM1pgf1QtkJpvdY+hYpwP0yqlzDp1jvWg06ASrfsCsagFx7BHM2eyAR9ZdVO
RyzsmdXrIzdCJZUj96BPdfc9BzUEB8c6iiVTZklqA6Jg0SogFQFrJULiaEEOOla/RMVcAmKOAN+z
u1Rb/X5V8bJ31RQfx97SFFh/nVCKjDRc61wD55R90Oaunw9VOA53fdABhNIe5IwhkmszggA38CK3
5cSz+qA1K/ZF7OukthXIMiPWlw61qQoil61RuINsrM+4Q+V1XYZP44LjpJjRTcSLvXVmefBDNUrX
RErqddHS15TkLsaLLNXIdo1As2yx+qQjH+SuKm5jY1y2aAem+EeFGIgoIw7SJewvZY2aDGqBzoZV
l7AhVXeJ1rFP2Iyd5Bapo1UhTspwuY1QtMlOK7Wrt9XfCKW6q7UAvYaOp25p4gM0flPuI6xlMQ88
DzwjJ+W+FHYw16ZexnysZ/7cxcwPgRjXxDGhzxMRpWyHrOqqCVpwxFK1cgv04sM4biLF8YSPpOd3
KegS9ZkXZSq6DoxvQW6gcfuBDFva97GAFm8tslW1x7AhLhGOZCABiLRikCrEminDXXCD42ZfCUMS
YUOUB1QkfBFLBkzOSbaChllHBkplhAO5tR9LgLc0ZH7chTRhaxPehvTXYN6Gq8kvheRmFXIp3M3c
rDuxNIntI5zQWc8JbspAwoCsADhYzLkb7ZwUirRJHeh3k1cq7dWBMJQMNoikRkWyYXXgfnzb0HCT
AwNm1laQUL699VHX3KvZpB0Zx8RHCs574E3W2WRrEzMnAj8TBdAHD+Nc3TR23qsyovth9oGMF5CX
ednfkcFXctVbezApXnUsy4FpoIYYnLqgRbJlGSBPcZkNyprciDAdAoPzMWqF7LHhZ8RYLVk71HKo
ObqOXZ3AAKE49bW5nkrvrtaNvAVZ5x2HaLwsNPrA2IdVu4caYg6wDXcS62nMygrHUruApdNakhx5
Tu8j2yfxGosDdmFzQujYxQtKexRXWUxXk/i6ej/W1Q4KK6BOMz2iSoc7YbSBvjOH5ufSj8t0vcz7
qR37sy3HrPYGmoFm4/k2rR+gzI9LHtZ6lVAGQaqyJK+ovm8j1e/K8alGdEwYg96gCDRo4RtUPqp0
ZrZykDMo1Ls1DockiN0OYvL5o8fAklICBy235UC2+cjZriyjMMWWdjtSbyLHUQttBdIgEwdhNkAP
T6tl27tF+3RsWeJmknRmCFIf/wKMZZVtIZ5lnVHk3ge7dnS/lCLYQMrcumRp2DFqSyGnsXdZg81+
5tWQNdTPSWDmWApv6NlX0MJthANDxaY8LF0FEOSWdkdjQHId2jzuQDXqCLAKxtkkHQHKBjODMann
GBIHUQssNcJZN7pxH89Fl4ZC6FRFSdXHQ7IUAZNL0s3KHoCYchlNw7EIbbtriqmAXdeJ9h7AA1T6
E6/Cj1UNqFN1J1dPy1WNzSlAmu8BLK6aISAy1kN4xaOxk9Vg6YW4upIAyVsylQrmPUGboKD0WU+H
Lw5QdEda8Z6uvttvzFxXICPazPlgPbqu8Idy6E8dbdrz1wNHuEsD1RQJDit9jonR56+veNF1yQzE
MyOAEXLp+invgphcfz2g1blcwDgosTBMuqKB3oXrFj9Mk+MSY4uPlk/iwWo+J7HFGYwbUM6fpU/E
PSxPWHcCVN8SthXHllEowVbYe6HjbJqg3pshKjPt5i7pI2g+xTiUJ6d6LXXYPeOIyNs+fkQkQKca
9VDaSggFCh0phS6PD6o+N5pD99vMp68Hw7k7Nao8bJ2Ij7bw/MLpkIwe5bApcTKTYL5zVT1mvina
FMYN4S0NbqYxui2CGH3wuv/E7czeVra7mXuyU9YPF7ftWDlDTx2PbYqDmJ635wNaTZdtqzEZ3qr3
qC6n21FN8U0/zB+NMOnCtD2VInLXICWviR+ZzUYYpyTe1eWpD+n9hIuEMHiz7TcDATCBUCDVNNi8
r8ZkMOaTHtd61zlYbaNGnNOxXHJC5l+U6zcomuF+0iraKYFsUgXxfNusgEmqnaZ9iJcoH0G7kHbD
+MaFZX+1MJOYjRZH166r7ImCTETmqNm0ZE3AHpbJAUGpDGT+RKHx7q/X57kY4ZWDdmjc0kW0VVpY
aL9BdSqg1I61BD73qJs4hh4vPBLSHpatwYCCFQLZj7EM5gebbEFLvDhTVgkTGJ3WmEIlMbHK4rqc
0wZWv1eFDaDNZPFpboFyrIMuMkWBaPJoAhXSu91UzEmIagqTSuhaaDUCgFHbJGu0+qQa/KdlqJbz
Og0sKWvvrrEQ9nph+zXg/sMSm/KEkY6SxQJLtk19rmngr+e5RRfU3RBatmnUzCtkO4tvtA2789zY
nMQiPLHng4AJV6KaEEvlujGJLIfhpW4OdI2+NNEGnQLppDABT/ga5WtbN4e4o7Juhk2Gja1zNK78
GDjNj/EQtKkO40aqcua70aI8brjO8az2/QCjRBerAGYf2KeFRx4KVCSyGaTeczXwZrepeZITcu0l
skY2NSgGoi/e9xaXB1CS6bmranauWNjuFOluqIryaTUWWkrUoRQGRjB7HKMoV7UXqeZVD5Ax33fD
AkOkbuj3xIyZiYaTqTfJtfLHrqHiFOnlfeuc3QFxmq8G49KYeHSN1NruYLpQp+FoirtmmXaz8Pjs
y2lKxgaJfGxmfjNDbt6AzKRAbGpAgAu9yjjwhvuRuuom1tVOlGwFeooCUCaHPiFumeWAi/kYzaa9
B191DwQIRV/ABmpWPtS8mG5aUpX7kZgLA5Vlp8p6zW1bs3ebATIEmlJf9zASr+fuBHEv+bTSg3Ba
neJt1/WhPU5d8cmuNr4dluFmaytyXdX0aMnmc7QuoDMUHBQRPMbmqubAZmcW7qs6HhPkxvkery64
CFsf13pJ0cSG654ClmBmO3jFUtoE/Har2LWaFb40vBNJ70q7b4Jue0BtoHad7klaPb9VeBKnkE9K
fj3b3Qgn2LWz+gaphr0tRhVeN/1w+/XdoiJ0PaPgt3fGhCALoZns1VrvQ1H5h95h4JZohFFTVN2u
1vkHV8QaIum+Y6E5xd3s3lpW9yByArUFMkTOvFofQr7Ol7atgGqG0K0gVKwJ9Jw6K3vcZUULsw2O
FwD0otLvxzDqpXrbznS8wJATMoOVi82HhdZbOjSbPSAf9+dg6mGCw7OpnpIOnqxIQqzEdQXj9l1f
xCihhI7pSEZooknE3zbjlgzu00J08NHxQWfNJngiFmgjfL+R260AAZxgXqQNM2MSMhWdoWEp95gr
A9EV3kXI8oexVCbfVnYkvg8y4afmYy/8bhyibUctb5LZqfnil67IFeqZnHo03+hazzeWOVhaRsqq
vKOLWw91wGmutzqHJm+8rceok7zs2FNrMzE1Ol/sXF9A3UsY6vwnUOo1kIIJSRagKNeuq2/hgenH
sS3RflzxkG819F0mKvqLRzY+l/MIJLDWd9Wm3NGtkwW0XdVR3EeBr+U8FO2lEjySi4a2NYA5N3Dw
liZbY9gNE58oPMj0lnYlv8fA81o+N4lpTXBfQnYDh6HvQPq9wKRis5JUI9wmipoU5uwB6HOFllBv
xRmwpd0L032CxBHnfva38GRoe9RR3F2GpbxCih0xPLVxvTH6TqPA3xt9xAY3XwpQxmTEj5PYiSiw
74yOfyGmXfc8AKqzrQoemKjwCQRjfNYeHlDZVHVAiNAdQEKc1SaYz7gBFs/DIPOlqS/Uw9MQYoKJ
hhukVnVwDb9MnqW8Mi9GcyY2jHcC/J7VQmzvdVHdlmhqP5UGZmu+Sij0RWd4btXuF0IBMHpIg3VG
cGFfFvu6TYeiYBmn3Xq/PA+YWrrVSdTb6QTcFQS+hkDgbN5ftSAUSwfj0zwAQRBtdXQ1lau/iCls
wekgtDI+X9nY4w+dX3haqeAKHgyxR2XZvB9CMx5RP1ZXa4Dr3Yw2ePRiM93tvKqscmU2L/68rXWz
h0c7xDXhnZMC9fw4UwuVZYiWMyk1zsoNAydT1du2ovZLWA2Hxcf6OhZjlygPrR6rtik1Q6MSN7AN
fi2ak5o13akNxR1f4zUXAIW3dV0HiRKRODNVlgmU5SywjL4vQt6f2DrOiavrPNZb8WEZeFbMBgT3
seqSoLUTCOpNc9Uvnjw0QTq1W/vQBYV5sIMchv4Ryh8/VTRY76rQdpIobA7dcNtsCiCxMNE5GlU6
PBfWsKugWNctiFL/TcKZ9caNs0v4FwmQqIXUrZbuVu/eYic3QjL5hqREaiG1Ub/+lOdcjIFB4NhR
i2S9VU+xP8BwG17wvTuWP8UiCGN59TmH/ItNxjUxQJcshsawJLZaYAs8AP0ct8akxy5IYTYMCBCi
ePOzQdq6mIwRdyvDNaeJzsTE9/9RNf5pY/Xg4zpCZA0Cf8MYZo2Oh0+u/AqSh5VRp8crdMmffutg
CY1W50lqmmqc4X7PS/oBSWiLwbKkCPXyR9Wp/TLzk3EmOAyP6VczIaiG7FmK2HmkWkJ1Fbp/kjSp
H93sH7odb2y99m2lAshevutiMUhQnB6LVPCHw7cdJ94K8F2bvXaiOSxDEr4k/gW/ErtT0UfXbdwK
K6IXGbTkSjpEaQKjt9wxm2hmdQlZuX8GtRG5kX0hu1YekDctdyP9Pjcu9i/D1F1VIuxPBu6qEwPJ
G8wEdzLSJIt7DwY6HvyRMtJcDJ0KZIlIetX+I5WLV4jOm86x7fTBacg6paTJ9141GMlGg4WL36eL
2VTNPTbaQe0XzFBZjWM7X7DBXWMM+oHU5ebGP873YD0Tux9JAFW5ronE50nSfA5JkAWzL64BkXPO
6ZyWcUfFOWKhem8BRMGr1O9hGqZH0hv+WSf62PH1uvR0eIl1sJ/CcPrdYDYtEizEi4BIrJj2/i7B
/sTQFFctFy9rOVMrH4xE/MR1i22TyUxPy61OVn5u5iXfZp+dsY0E5TB271pKeEu+LVyU+mUU9ZXZ
d3athYtLGqwIpQPZV1bKC6FpeFkabJ703Bqrnn0bT9maeDDS1PTt4B39qOYPyIt08vR1Xqb9wuBt
xss2PVcbN7fZNNNb1CODVKwLLrEaHx71oyqg/ZONdrh6A7tgOltvrl/Ht17ouhz+pKSejs4k0fu6
Tb83JaffQ/+jmX11x/IreuPZqtdgzWQUp0VjVJzv9Y5fCIZHFdmp7BspvhY1nHmbtm84LF5rMtUn
tZn6uHW1LqEgkfG1OsbG7v/878zhkbhiWzu6dJtuijb7OVpzNIp+1ZLtQAwWnlHEe2Vk9HT29ipK
QRjaBUIs8Bpk5JFM8zUVDzeo37tJwU+EM8/7li+lVyc4s9l4chP/CqkL3qY4Wo7JuJz8OZFlO6v+
JyyMv9MAYzSiDXjHQYm3UfZ9mYqZISb7przi1jwHjjeERXLINIdlv2pNrx1QjczZxF242MKXABME
e5+2MDm3eL3zukMAs28heYx7EB39JlIHghQVJn9SNglPEGkfgtkeRn/qLu0yPywJ5iI1PMTE0HRZ
77y0so10T2h7CZ/uzL+/mC6N8xo2cv7f/7Lf3qDqd95rIBBhWE5qQWSVDNtNQV+Xpp26PBkbHH5G
7EgyNV5oYRBJR/N9lfvF8wKHGNCwB9zzn81yXnxEsp1F7i4ALuapnu01mPz6vEv2gQefZKAN5pOX
FngDTDF423esx4dDvDUW47v61nhl6NL+IG0T5j3myZd4/Dmus75wBm0fLpL9WGcvuCUjU2XLHK2I
C8TBeh5cMyJFniaNebJo6A5jLWmZbMtdiI6fJxGtGCZdd6ljXRIvUKe5b6Nb2Cd/h7X7itREf3pb
tGW6KwAPxKcVsAMc8amD29VN99CHXcWX+We9zeqkjMcrb7LmMLsWxg/4utwG0Jjevk/XHUljDhRn
yujg8SssjuHIIgVEUMZhYba2LSA/glO/hUNR93mkXJp7094/2NpsFzF6aW6CD0FX+wi3ll5INN/s
kLoH1HFysGT+xZ1iV4I8PGzd/AZz3X8keG3X2tVXGV/nVZGb16VvKlG2srX6gQczVM3mioXWHj6O
fs/Z0IRXB4brNe68Hxhdf1j4UWdP4veCd53NAfaUFedXO+I9CTHOcx7B4/Cm4dZ9+5ips2nGfZwa
kGj+ZyRpxjBBfmASoI+Jjb+XC+Y9/mshasTP9fG2qtR798L9TMZu/HCwA0QawdiYkvW+SEzJ3eS6
Q9RCcCLi0ic47smt22dWqWG7rs23elGRPNS7iB9puup825qwcEtsD8znMjPzHFxJc/c3wKs8CIYf
vFnenLq3RPVPn7D2pdYyF029Anbul6tAGF+NfdCc1c7HQ99TXaDU9/CncX2Z0mB9qcWpI2bJIsqH
T/xIL+feEh1lq5KXaeBBhRSqChvJc+db9RItTFYiSMkRqNVXOrf9ic7bXNZKOrhBO79OQCWyNdTd
p477COHAWsY1hIGWSuRr65rCYM1f+jF0h9V+6x+z7B9rQLcDgv+opFh+H7FxNl83+zXBZizlLJYf
3+HedyzWnMKGnwUCbcx0MaSk8cu9deod3yiOiTB5t/L1VM+9fBt96Nykg/3cJWq6payxhay5KEex
LNlixu2ljvwy6ad3TYn9Yzb7C251paO0f7QrEa8yxNYYIQqBlfNXI1nj+HgWW/9ZZTBmLBlOQQ8Y
YLLpkFvnY3WUQ6oZrICgOQhvTPK4n+YDRiO/NEgjDymmc93F8asOKD1xl8I+t+fVgJKASIHkd8+t
r3+kwe7d4qVOM1/sc7mOCEI7rJWUwfskcboe4rafXhdr8CLzphLwo3LWsPrO6J9gZ/3d9Q1gkk39
qNe5y+sE0kuvflTWmC+S/qNe17/AEcbCazd6XRESzbWPSPA3dYL90yvGs3gUcM7M5JeA1rI4GL1i
XgNMjZHM90XZC0Rh/xoOKym8iUWZoYQ85C5ECbcvi9SmKjWr+czFiPF0S30MXBM/iH9k7fpboCF9
mg0i0ccGjVBuuYZz6ArV7By+XjNnaw+zRHD/sW7Bkdb+foeHaffxluCwyrYQsitSGQ2Mf6hDvpeK
CIbNL+pzbxn4sQYLVoToDmEgxKLy4g0JZ7++dI7aEltzAyhy9xGYirHg3Ybgi4u/nQj2GzHkEtf4
9ZxLwnMb6+U+rpYAIKKg5LBn/PdlgNLugg6eMnyqwzKKvvCXwVYgKiNI7OV/U4vk1lNxXCYYp0q/
cz+Bt8QDcxmiG3Oz1p3R9ZWviGVGjd0FnMxLN7XhW9RWUKDQZXMDowUoaqFhNhyCrWtOLeuRA3pv
+zYixOcpduoghpnXebRCWJBkYRDd9UJ+Y+DrD+5bBMNW+YDrZh5pSZEaH0GSiRvjYZSlvfijG0Iy
/K3dyc2RgHmIJZSuV8UDP2vjFZkDJ1UgVlKuZgnylXtJGVvl5w2in0kjgqUyREoT6GPfj+BHaq0r
Q8R111gPgrH/0bCmJzgDXRby5mvdA3LmAdZExOEU3lMZlX7odXnPG2heKfxDVBt3krM0mY25h0NV
3udpf+uxVxagp2wBid3fGoFuA2ndw8ztZWvqcygXmiGim7O+jsTTaEwDo/XzXfa6mkV4cFM7Qj2q
X/GY/hu1KIeAfariJbmBOZx+jD5cVDt6Z9HQ6I3KYDmFaTIefOXWDFI2ukwRWISRh3cn9/conD9B
TuqXwQ4023ntnXdrH2PogRujtTjCxItvtM2DuptubUqaIjKyPropeg38LmPY0Z0YUoDia1IGG1wP
zt4TTDWIPEW5R5130vsyHQYYMqtNco+09BjvZnnidD/xxvcOfruxDAzt23/qAf/qfwkcJyQfk38Z
mwSb2DKfeswQxQRcK6diV2AEZwKHh0aXzbxOZFouo+8Bb9ray0z7LQ9gTAVte2JM/zaxrTrzWRPa
/i+ewYYPvbuLMYyO3jqNx2adFsBe/LzCT056f7qtMB0xbqbvktbvtdjUS7NNZwSvrmgjFyJKdD9j
C+87Sub0vqfpiaWDy/tRD2Xa189tGNP7HMcZkuJd6X9XcuGOt+961TLjgQ1gvMrmjFn0n0nPrtRC
NLlUK0VECODJb7GHzewNqmfNjErPUbTsPyH0Dnqf3kfkq48AH4ggL4kKunvoeX3uK0vudrU/2jAG
3qnEhZE9LBe4xYuYbU7BLx55s/EqRZaN4Cjon636BHx/323UYFD154xNEwTUklwM82XWuH09bbT7
10OR4i5HUwB7dC/e+hl0s3wqT3kZUuU/M1fNgWwT8EBAImpb0wOTNq5CnJ15vDAFozOWuW91f1at
/FmjxXFCHpLm8NnTRwMZECd0/cFqtWaxjdlnNMXwhs3B56v6YN6ntSKo9j6CTJ6SBKu3f9nbRZ3Y
nE7FBFIURoTf3BafvDRJs129mCIjJu9AK+Jy9/zgsMxNAtlO6QtwKpXV+GxQjx1/KScz2HPvPuot
9yFNj4mZyD0B7V0ouXeXgS7kMUfhr2nhSE14AgbJ0f0s1BenvSvbZM2gQiUCmMFdMZG+y2hKL6tY
Ac/Esj2q7+y753H42m6AV7CHPnvfh9tR2/jQAc3P13j/ihWrH3jcxTTPR93U43PDdFL7ABhdqicw
0yBCRgbNFZiUHNQ6Hw2Zo0M/pbpypmCJ+7WndIULDQRw0D69BetSjBOqTsSf3xsC9BLtG5Z79f5P
quM3s6kcAtW/ph44uiDcUF8B8NuAk2hcYk8eBr4zkmLzcMhmY9UWEq2lZwRn3FvmtVrANWOyqWi0
eI81tZ8yNec0lPWlHzz/YbzxHbL1ihNovCDaQy659BnyteGp0VHJhfXGrEunUzuwrRw7oXG+7FhQ
319q4swDSDXsMO/pEleYuF0Kq+LfKa1hw9nmLardcgicCg82AWRJGx6WgZXAfjTOsnbZXj10VPIh
ZP9ywFP5ZF2UhQIDHB+NPMHXvcJcap9AasELAE/LsLD7irbjX3ii/3NoI3wkbi3pMHySJnpdQxdn
AVdTznaAavsI8mZ0Qj7a/d7jp0NoixkWBB7wd8uum7/JxwCu80ht+EyD37CHE+vjHxdOrFxYHyFx
2Ptj1P8myeZdfG+wxSQ5uYXwEmV9NcG6X9P62OxkvMQMwYiPjuA9oUYhmEYYBZAyLXF6tAVZce6s
Hnc5gjZyhUBSOAq1O5ouVtnybU7GSLGA8pty3rq7/91r2xMHPRJCEOyW2RMMEokSWjIjfPhuKmDk
E9NJ9+n0Kkx4iCmSO7aa4YC9tcvktg6PVgDMgbpD3gWGF2DeeugbiuNxR3wv1gmtHRwLQRugBIcZ
E+bmYjIhLHlbU98/RZ1I8gHx73GwkTzVGlwoXdaD2UR4HJvmuOhI5QRO22mF+XpKXeLlSmM4A1lx
7wGnZDLR232ceVT2SNLWAU9lqn3xE0IKKEuPuNyf/ZzS2R1nhR6U13ZeriNqDgn6TUfjxvXm78gJ
QxN/Yu9Oj8MkX3bZ2jJssJ/Dcg7eYhE+dLREuRlcc4i0iN9CRPK0jcDZd8Pwg60+eJx6PkRkC+Co
E3WEyJWYvs2zjvlv7vXyiVYgAOYeI2iMjNZiVz0NcvxqFDZGNmOXMr3eT4P2YoSWCTRe2rJSeQ3e
S8xrRz/m34Se0SVCR3HpUwHsZmVXn6z26uHtrd2GHZ9NdWEc4D0W1MEpSJNTQ0AFRkM1IKS4/bej
7dO/K1Pykbge6EIy4dAPNDtxgimyHn6tyhvekzVPlm59BN1+muKBXvFY+3yDvZg7cLutTYGkgtOE
7fXXIWjPfOBTJxNwMIF7vJeuBngVhFF9V6YptiWwz8hbIWnlzo6z7fGHk2kyiWVWANSqkNCnj3Sq
0+PMQ/+MI4hmk8KIAaKQDnsulnGuWPqhu2Z++J14BJuEvGu3B+3pxw6xeKICQVyihqkMhceLNXxF
9s+vjq382gOqB9sBXTjXFhheTMENQ/N2ibx3MUp7yZ6Op3XBQQS/CRSqEQVveFIAc1ng1YzywjAv
A2hDfTTsttzuS1MkFmPSlIU6aWGyzMhzGtiTXu141U7NDd0wD2hjj1B4HchRquQ+hqRc2jWtqB1u
Cz7s83+750Z1FREjwL3htbDe3mTQP9tFEogYYEGlVC1MYnhemUlHeda0PusBZwETrj8Fxrhi8mp+
JezfEHPDlI7LZ7onX/VC33o320tlumF/M2bqy363fjW05Mkbu19WhAcFQgRUB1RMjlGKCCUI23/6
JexAmd9kTSpf1y0G9zXEoulfEmMQPqi6A5IMcssLvb+RN0RFMvrIz1sYx7rtS4Iq280XnSjQvmvL
IPQYADf51g92O/03nVjQISX2eQ50JG7vJLS2HLgyedzqAIj0CCoahaQ3OfrXFWlWNu5ox8S2Tl4G
Ys6j66dLHZCg8HwRZgvUxyW1aAXC3ELm+F8CXdtMtdu//ZCaK3693Df+9gD4920CdOqilXqqOJBF
BxA899kAJI+4v1KHwzlaTO4YXjnB6xt8JHe0GoMgN708opTEPVKjc2baDNBc/FxnKk+9MaDnxyFH
j1F9qAETBJJ2M/d1tSzBrXG2fqRfgCkxVMqAnvaa/orB42VdG50UTINS2zrMMIc2eIR49zoN54bO
yWEa0/HHkmxX084QAd8gAmNhvjgAaNqO+HdDuZnvoUCP/M3Uu3fpbNsXoyLdQfbyB1+bMe89/bMn
esPKQ3m1XSf/vIPTWDFR117AP+qYbjiQ46FCgjRY7zeobP++6BgUPfBb/AHPwYjRItD+ryHYktzp
pnu2AYZqiWeKqQqnU6f3ch7YfYNvhJIM0M06HfWVN2Oxme7nhLyoChy8K7s304lKAZWUhH8prMz3
QQEyRUx5HE18VM6Py9ZqW5px2gserfUTDhBM4ekOv1gjVn/iHYfklPqm6ticIR6XfBiHqNooG88r
+uEAe+fKffvBKprZV9fm+KMfwuvm+9zgPdZoThdTI+pi6Qf/WGscUIlNfoyJ2s70JMVsrqNPLcrj
HLWRsSF3te/YU9l98cH6JxE4p36a4uteh83JD+HsQlB3Hyt/icye+1u9VVusmkzVngaX0jeXdQEe
FqXvSm/s0ux1f2oYyjZAm7IG3stvj3RVEsyPBl26MxWK99myL+nd1UFyBin2gpE3ePhIHgO2mVuo
wvDKQSCRQOOkc78YSeZqWjDe9g6vdIDHW0TD6udWCnb0d/exwTa6tpJWw9o8pzmNb7Jj7LzW4/Az
nt1WtehI5L7cgrPr+RcVNrhMAyRu4KAIrWuOdu7Csq8hptNmyAjiDwhrlU0wiLJlpl97KD4M9b0M
dTiTex1sY1xSxl6jdriNbEa+0QxfvKbtXYf2L8Dsz0jIoYh9FlxjiYY63QL/0bMkOMyw1UuzPplk
wwtH1+Q+LeslkCb9xktk5fXJZdl0c2nlwKo2Se7Awty1VXUR2cErzAJZJK0yFZfkZzsye4NCbA9q
LAHGhF8EKJyn94xvc/i00q2F3bf4FMvpsJEmvtraHeYoaA8U/EseM/K7ETwCISBfkilu7tRnvFpY
+GCJYdkG7++eoI+eM3yeCJzia7pgTp2nnucziZpDgwQ60xtvL/7C6KkJ0LlEzYTIbXglET1qz5/K
WtP2EDFYnUCCCy7cP7ab+b1t+h8o98djWLYeC0+pRBfS2uUF1k0DtLP92EcZVj2m6RxGI69WlIkw
XjQBsP8hznWC4E/IfSx91/y2CY/vJJl+o9j6R5O1fVsQsbEJEhU5/IhIIMCuOwJIk17X/eSoASHF
Xm+CEvnFmq0aLU2LvqvhNI7pV7p45ozqH7RQ+9KOzfYcCHwUxva2/O+LXmKKI+ScAJSCPy47OAs0
OjfImeHBsAIMzHQXcIcyJLQqi1CK/Ux0fVgkimKWBw+YieoStevTJjv6Oome83XtvN+ux6MIfJaR
GaauAlozuhtjhDxbDg0KAK8nbHmjTVqMO5A/LwS/KGDNdRalHjSwxlmogtKWVXDt/rp0ts9kXfzc
ewgHA5OgaIlrP7rSW2R6qTcj88Su5Nh58gsXZKk3o+nX5M0GdoSGYRF64g88VVFsdTQ+LP7zoUfL
CXRMEfWwd1uKCGkbqLwinOLX4IKSPwEN1zbn2rfbG2z5KyzDvB7S/ofA5QkXuOonzGgYz+K5+4Dm
H4Dt7Re0E+gLaTwosnjlGRjj6bTjrc62uQYGwJBhDUGMdKgFbxi2kcgmULUwl4ah0mEMOpWMXsla
glJuBDQT2gtM1kD0Ye1jkQf+tzlIAkDmfRe84bNDB3cE/4lozIA0TbzAvrrpO8juhmymW4jn2X1t
PlKu0O+ewJ/4Cfe4fXX9gsJWCpcAjXYw38LNCNv1vQvW/7frXEdzD0HMZZELTrYAlY45RvRLcbrn
tWMo2PXtXc3mdzwMqAtMsMbHOkRx1eFoHQeZQfgMHyoYb8Sud9QbxheyUNh4uPAhcxv2ZSR27dEm
yc1LVHRmLvjAXSLjY9rGCSil9xkNYOcBwv8l3gR41az7KQ75XEZEdAdq08JLzbvXEHoLd0DRwxYX
thO0UJPugBwsIOvQ4Y087mPu3dps3aPtHunXfSRPK+LwnBJsBM6bdElpSO4LTcGNDYAdG+5fpqRa
+zBDxs5NFz7I5PxbPZgvWG0A7NFIvlqhvM8WW6j6FIFlP3gEXocGjiHuVrZM/PprF5ZXGHS2IyzE
O+Xhni9Af/clUVWy3ehgCrdae0VC9S2NmhTvlEYiGyXswEL5v/pb26HF5F0SCoy6tWQoF/JtoGI6
Pe0O/bw2AA8P4CutlmimaPk4feKieyRAra5TrJEd79ZVOxlg6rXiUvvgy+cYFSmPuAegXlqtdH/p
kPw9B6xj1KdMi90JKdH/4xIUKujqrSF8at6ooqlxEQEA8a0wwUaOzQgWZPACCmLyu38YxuQLRwjS
IBz94TRcZI2oHhdTtOclIjZvIX+LFvcBYAKl66MTq75r1FqgnJNK2VDZzEAIF2Jv5ZWh2ocRLboi
C0uKUWp+iL3JwRF85YzhJhGwERczeeI4RltRa0XukyD70fiByGIAqdd9CCoSJ20uiJXfTvB0IeHw
0En/XQ/GABrXwz9ba/sDZhgG/sYH18DsIcXazoRv0RlK9NUs+q+zYCBTLEnWz+kNUXtUTAFc13DF
RwczTR83OrUIhMkpbt/RHHz1cN0bqqIBbi7RtTx/A6e+iNNqG7a/I4ncVaUSENvYIqILwgLXTkTF
Mgf2bZau2iLc37D2A6QCIwd8OqPI+rXPNgsIQwE5Pg0AufMu3b2rITs4VpiVGdg2UqVMXsIRc23T
sedMFlfs3APCqJs3Yjr56tfrZ4ILZ+CGheKTr+NtGDYk6OM+HPmm5mc37n+DFF7nhuki3vSrvw9w
Wd5GTBc6CkvoqfSgQ3SHxBSuF5KQO20XeZw3RGl2wVHQ7zuEUDT80bx/goeNTqPqPgxgLt8iJZ5I
fEHuGF+Ewa4dEyxxNQQfNLgxsQXvhAF7sv5a7d6EbYlG+hrtyXhqMGmXkT/prIWlc5OKRHncGP8P
H3muPWueXZe87v7KYQAl/B4t4cNQvPy8jlwRYqHnfS2j8958xy82ujUwZ85+t6awJhZztDTqn009
fOBCC3Pt1PgxhHL+EyrxYXebL8r1vyeh/iRD4r+C8fJPQgX3YRjhcfURefvPSYn9JvMJf63H1GKw
GtDLEaqDYbIA71Qoov3njW4BCh3AfIsafini8EaWi5uDIsKcWizOw0ji2bLlwCYB/rtdD+chbC4s
SexZM4KLZ6DjAG9sPxvK+psceki0bjTHbYHPnYQWVSGcEpvm8jKlVGTKGHBdcBuTBCV6GguZJa3/
RFXDv2oGw0VFbX1pcalFYOEoRPJF2vU5u4QcOP3cJHe4pSD+bCHRChHq4Bis7T+CaVK1uAGi8Ljc
rgKhEzwArBBHT/OYEe0/CfXMteWbzOjEce53sctZkGyP0MOVtFOPYzBFmFyuIK8yWJBPVOS7Svl1
WKHQz07z4l7hQHQVbl9A5SfdNGgJ9LUo8mhNtvCzQUDOkkWcpq7DIOGjRIXbomBh0Bsguv8lfP6B
d30t4qius9GlwUNjb8m3pPsKJhS22wXXNGEqXfCirV9hGLmbR1e0tX7M85j8pqq9Erz/50U1CDuW
Pci6Mc2CuG5uDX30Km2vgDjbE0i4j6FpzDlp2Hck210wwy34iS6qOpcciIvFDWFRUnIly1WFH4Ih
enFRe6UEP8TG8tBwGEA2iC90HcLrPE2ocQb7uUEbClbxtJZm2t7cpOqTtx/gpgPCwsnvNzMO5xUT
XGpw6MHH1/bex+Nj1ry7J7CZLSGFPzDgfcNyJW6BsNf8X+77FFXi1ZzIgEaadF0ZDDvGX97SwmPT
dW3r5YDO4wuueKnNP8J4rHJLc7M1/YJRA2iVREk5Dt5LiKb9lUBJZHbphryZ8YjQf6yvNE4UJnlc
uKFmuGGYp8/NMmGgHHEbQKAo7jQLyHEm+PAdGLdiX0hVa6K/pSyyfVyddBo6PyhJQCyuSKj/qBEd
hL6X830p+jY9SjCdHFcnncYJFfyQ6Q8KNu/xq958FJTVEB3HlD0XniwZ4IQQH54pASbj22uZlErA
+uubJ67zAoQ3YrEkvsEAbLHLsQDBj8ONJd5m/BPh3d+pFQa1FdQ3U7iZYRz3LyQM3tn/cXZey21r
27b9IlQhh1fmTCXLll5QXpaNnIGJ8PWnYXKdJW0t3+265wUFkiAIIswwRu9teN5Fw2+2GFWn3edW
mR/DINdX2YSPQJ27KDcvwiNxvYjuocz3DM62kaWE90o9vdSdEezbnl5UD4f6K0PYdlXYmNpc2l99
EWJu3TtaWR6LnFBBQqJv40waF6f3vXU/DtgJQLisLT3T0AkjkG/7eJVkfGFgunls8vS7aGJz27RD
BLRJCWkyFWsz2tExahv4YX3sbsreybc2xv01Wb5+p1jGMWbg+6iZBkiTBm1miVt3WfqivaubXeun
2ctoWXdtZDBE0+DUdW6zjTpGBYhch2VR+5ssDbMFcWjvUNh5fgdf54ySjYE8iWicSN1qTK3guUT1
XtsMgZmvtw8qii0t8NX7EtRIqrfefT2AvPHRCJkIrg+D44mvqvOXPmnK8yTI3MGBuBc1Spliss5+
q/H8NHnyqjnl3lCMlpRR1O0GiER7Bp7ZZvB12A+DZe5CEb3qo1799BkJd4pzNww2Pg/H1C7O0SK0
fTZVxVhW6kB0oMLptRhNnQ20NsHyprXL2m3ts8CKMK1snhpFmfQtfeLOM3PnaHe+fYyj7FmbTH2f
N2V9FzCI9xRijqVdGneY+Wdl31ot3OlR9HZ+bJS+Wfjz79dh5K9IqNMqgq7aGiAEV8VPewqMl9x0
XtU4dE6MOvVl13jjJk6wPycCckRpFaQRe6Z5ZnLVYgSRY6w8aIwaAYAQkrdMc4+CajgWkZ9d7U5/
irwGDeVQt4sSIM7eRuVOctR86LvB2Md5NzKsVrND686DJ7dI5/ADbJUyG76HydUm3wb0IGW4Q0x0
geZPu5tI+HCizaeia/f8XXelRPE3E+nRtYiLfmXY0Qp6nnPyRsNAcWJM50YohL2cBmOdDSTHK4b7
JEPPRoza/Ip7f6RfQJDhm1l7j9eJMYjlf6tqOoAZU7YusXCtLM1WV1aTJbtBKvom/0TXXS+8rk62
6Nm6RcsQH21mNPtwyo4Q6xDQMMEVcRD2HZqBXHjX4ky3DPFXGKlXv3PMddNBebAT1HF5nT4K0cbX
1PKYVNTmgdGo+BKPndj3Ck+VQ56lilTtWjh+uevIQi8RFGlr7IHFARnbc2qbJrdJNzLT9PTxPNT1
1jtg2FMuY+l3jxhGM4IgTkhvBJ/Qm/pvmHMjMk9+e187gXfCMfOc+AFahLBo9sT/03ORNjPNgqA8
A5h438decQz8OGD4G5Ddi2eyHOQBe014pOE2t38ksa5gS4mmxzAp916p8Yxw+21QzFUElXDN6Xrg
EyLyVYKZRPpHA0k4Dv9x4bX0XtZ8Z7uJZh/7ynaXdYOtqHNIWS7KID/k9Eo0MGq+dQvbP3ieR+os
ql6mySSRG9dEWpBSXRjNlchn9BaZECLLIndxGwJC3GRFid6TAfAytQmSNLMHSS7oKN2NRVYT3Z+D
/saGWGMH3vSgCwQkpql8iXqYHhV6hY0wPRqsBK1HwD++GlXlXEvRDWfotUsl5Ron/fV9Eampvild
5bXqi5PrdQEhdc3d+6ha0c5oeDQ1fP/MYJYdgdL7yTMRwPYuXWe9EoPenn1MoQQmSJ5NdaMwrB7F
GY/9sAkabF/ypV3006rQnJaMJXZT4QfxkmDYJnUd/7sIp0so3PuQluO7bzo7s4pKrLqiPY4zlATp
onsxUwYJamX3V0Mn/ax5g7N1zJIxUWuGhz5qr3GP3o75nHsyR4LBzEIKvV0DTRUb2C7TSZuAQ/a+
9YiI9Fr4HUrICEm0PZ2HYULKVenuLseBd5wmpNwdvoCTbjcrTcdVUxIArrruKhAHMSzKDkNfvAAX
wOiXj8pfHnQ8cvZYhKv2KY7b7IiOmYfMjWCZdi6pIxqtRTIxCbZNPflqpIuxp0OpGoK0iZqmD008
umvC18aKy5E+mD1qXhcyhdMW+dJFTPU9x/mSuvFfhd0PxzFLnUdvsBidJg9jlGvLJE6bu2he5IFd
32nkia03ZSg0PISRB4XBAEUQKMq29wN7Hwb8gFuH/anVu68SuikXjj3uwlq7L32PhGyVJ8+qwOFZ
iwilY87MNXHpQFuzQqTWbpLQrY6GGMvtRARgoZrliZhucU40NSaTi+ImC8tLhCzlzNBBW3gOvRWa
1vsgrxboRe3TYAllkQkE7EyW01Pl1b+GqK5PTtDglzeCZ/KynKuK3ijuzWs1vBa8e+8WVnxSUgF6
z95Nim1eG1XPMAsFOSnj1COIAl1HSSsN/xvYSM+JvodEv/vhJy649s7Ez0kKyt1MmSaWoVfor02q
7GI4XtfAE3IuvVIYAK8CWrNVEnnpQ43BBdOma65jtQG40bYeyumiPkGv2tSTFT6LsPyrNJ9iT4T3
voUMgioYjE5dd2fUfrsrtNS9KwIaWSaQhNGIFez9riNoCnxJdFb4ilApXMRV91WvKv9h6MO7fvKH
TVWo3jYpRII1C8mqP07DgpIN2YlE5CJvyZXVAEW+hKQumCR9jYJB7Au3xa2iYyjk5GEaNbK117V3
o5NtVc+ydl5sD8jHyWMGytroBmstFOfRp6O/G8PRXtla9mtgBL8OXDV97LQWn23VwLiIivuILPpO
7+iY3CRUzqqOgNQtnOswJ4dNJ4lfAzt/aiNwrhXmgT38VwP3UYBeex4peGVgIVRzyx3YqmLlQZa9
4AIvF1OGUK13xgGBHj6/InE2iFj7c61xM7rtNz/nJ9soGh+SXB8e8iYGo9H17WEo6Sf6OSSZ1X1z
CecJgB3OIa/UflHrOFuSuAyPQEoYi5p6tIITQvA5a2MUGH6Bmb9JIaM0K2eemcnFJMgut6SuloQT
y6uFbmHTdV63TMmLpbUdv5Aj75axCIK9autXDi06aENmnTLcbutmeK7IFZ2t3rCOeSYQlYfVG4+3
f4JF52581YtWbg8SqCmg06qGSUTXgXBSjBno3dhYp603YnUltZa2rncIygDtQRHmzarROoIfonhE
UujeEwa55FUPegBT5gG6p3oX67l7zBzr0kb4ZyqlOgrBY4MozvXRAbWbWovKdWVPNFgTfOWpci+I
3qa7ssJfBGnw1Km+s8g6xdh6rVmA9YAxuMiFDdwm1BjtA0y8DFg1e8YBcgHV5VAFPKqQAup1VLTG
NQqb7KQqGQAOjZy1lhQDFBqa0kjLF3UssufQwusCJ4fQn6vuxtwPv9i1XRyLEI5GUosftocSX9N8
Ze9anbEMiO7gkqBfcxU3wXFxaXtEvC2upa9+SMfZhsq3cWSym6aZs8ta+w41XXeaUldDu1rAOTSY
Mk21gfYwTwcgh/BpMTUrR1SZC0ux9YNcAI94EyG/0zL7WMdtS6y61WNwTlW1HrrK2jiVVa7TTGuv
aLjT+w7wCUNIbVpFivPmiqHIlsJSebymxaCo7g4Nef5cWD19KDiCQynowhRmCEzk0+kKYuKFKRJp
8BE4cch9t7KdxEdawyJsEpCDObMdpxX+JU45pNAh4lOqpnKsCqFAu2VNvmzNoT6G+SFAZbEXTbgt
HUzXeiCSI+3KFUZItjcSEe9I/FfrwtbHjeFl5nZstBETm5OcY1SHrZIm98QKfY5FD9ajbSMYqhns
1cioHPeHXrrGxpnT0SasFpVuYNWgTj2oUeQ/49tfRX0fvMaC3jmhFVggNwm3WZ5b30TJBErLxiVP
OSkpZWzWjhLgcVBDH/0HGem+3alAyZjZGO3OcLrpDpwIEBGGDXtUEot8CItXfVBWOF/1wxBjSdfj
IT91RQoPrCcf3ZHf3ZuOcUSUWzy5rk3IAKdxaYIlLgfbfVZADngaptWppHPDZJye6zkf4tvhhDLU
gHACHn1TdUpzBNjKfUVEfR8I495EaH+oXXvvFqX5jK76hShXcfajce0QUjgq9ZAfnKps9yaJjHVN
E79ACDcznNr+OcIlkLT+Nmqq+LszoMLToaLQAF3AOmjrpJqqVVol9qqzVbxRcRreR0N3mXJoBnWl
IDqcIpuMnjc+656aLzuAN6SlE2Xp9q6x5hqSDHL7ZUOn+WCp9ioObfU+SEfIG5Fnr6IpVi+hm17L
hGnhwtPTCzru7z2twy4fivACEM1flWUZELZtB6LkTbwvxDBsmLXD2hqU6NTRfIjC9bZt7P6ChTK0
pJtFcyr88GTDFSMxRtJzqNyrMLWU08AwKJ1Z7fqkvhQGSoxaGYzjAK7CN/xs66EE2IlW/1KlaA2A
Thb3fdmhskfmVzhc8hEzMqHbF0aC3RWsyUI5V4ZaPCP/CFcdEf2VY4bmCmlL+WiS8VjmrtEf8qKi
gRDBvoyb4BobbvDokXde5IhtF3N0ahNgsf8G2TxDMZSalwTA4ZH5i1jUUffkqrV2MPw4uXP9Lrkj
2PgQEjZb6pXoVvnYTfsAL/xi1GMHU8tbBev8LJzeBEPdKyuydzrK24Qpfq2UpzHAVI2E7S9Ti6Fa
J6UHOzBF1upn1pl+JtuO+pvVdd8dEhHnSgyMvLzpZ2rlBRlfPTii3wyOadxvwqgGcl3q4TmsrB9+
kaHXrPJvkVZEZJqCX3Y2itWY5wP2X9TaDc/dcmCKBPuVdpiRLuZ5KEmgElVnzc642ctkhXwYiZKt
irOtiZOX5iRsQ/MeqcE1oyfZT+Y8p+0MOCBO/V0vQkRes56uEP3eaIITJC7QJeidl45W57uhjV7p
yKM1kgVgXR14/jrBSQx9KthmDoY6TMoK1l13WmioQhZa77ZXfB9oAg1LLPQA/cSoJzqAMO2IxC3B
AlqaoLNTf2tmjBkbt2ZI7GnzLsOD0wC5I/aLqMl3zhUFAFbhpvSq8sFqB0zQMAUQ6SX+xhWIw9tR
5Iwckx9jTdi7ROO2L0BnzB7qOc9XlmIbCl+98wBmwN11HgZPuRBrcs5N6P901KJ5Y8Od6A3/CT/I
lzIdGB2hLx/6rHrUQ0b5NG2cCpFC0dJJMvX6KeE+u5OUDkW138jzEpIGDAjdj+ZcrYkuMjZCPqqf
s87+2Q95to0U0C1jzl82EB3dRcEbOSf7UqjxKqoj784dch4ls9LOEcH74szcTT+qifMSDPq49Mpa
2yZJTQAK5/czDASy+v4mxRqwsFzBBdRsoHsmhuyu9epLMy/kmheLpwozzd4TYp+rVn/h6SofPdPc
daNTXeWr1BXTxh1cAsI2tq5+1L8OwcS9TbBmqn85RlkBCpiQsZZKfGqSH2BzkoXROOUpbC3lvu+X
XoIutEuqAKN1EJyrQVdOfVo4i6Ay4o3i5c5FLggWWXurah5dfv72lmoDovKKqVtqQ0BS0hiUbVON
33ONKg1UZ0jXJM6VS46uYCaAA2Q1k/phIqDTBcWTr6lrJ+6c+85EnhDpxZMSJf7CG4Zux5VLTkNJ
lsIno3hqBlSsY6I/tWgzXwVk28Xk2N5zPpgvcWwfyyKLvueJuDK61J6mHjF5Aj/dV08OAaaDNy+y
Xvu4kO/JT98/eN/u/YP399KYjspxynZlcfiH0THyA6bTv9fke/JlZWTNDhkX/M60gcOZKZ2Gb8LE
UolkUnOj8uAXNkw4bShua8E4QLGoXIL0tiDAn0EzxjSPWlmuygWybuDldbUZ5k9rVy9w65Q6+mS9
OphBx6JU/l6T7w3h13zImv1QiPx2sPKI1fmwe3tYu3qakikfUXPoZXVwg0nZoAI8p0k7HSo1eUzV
rsSG6RpIGfs0QjluBGtVy/KDXNBVuDD//nkt11Aa/f2xYcf2pq77c4IX+dBZXtAeBzfUmLM5L1Zp
5NNSnq2IjBFEQag8mKBn6BbHEgV+gNwa7W0TikNYdctJLbWd3FNrJlxczFsVfce+Mt3yIBdp4IFY
LoqH0YNLNApSKosoqJtt2mCmQJ18mOYzL9dcx4YW1oVoALLeSxboj/IDzzknxmSQlHhRyDzKwbU2
Ju1BrlWR3uwq21oFKpkVi07xYMwL+VIuhJiWttvo8P59fjuZejTvjrHL47SfG5EcfVSpT+tiqMKt
2zjHoObcv1+A29pE9Q8NkPBC/inRpNUhZoC4EokhiF9xrm7nLlCYYEfCQpfXj/CS5LkM5s9Vpa33
mvEtVTQsFfNC57Ie7NHnbtPyrVZk9laeZoRg1YFwD+N1+doe6nsgAB3VHJQOfUCPLQrfcD5WzUEu
mIYzV6oj3FR6lTEkq91ymbQzScWzinRByKHCuMJCmy+jQH6PVLd3V/Lo5EI+JlEQQA5L0ReEBeo8
eaoSL2wO7y89kTI5rGx90c5HKc8wZUnwYIe96q0MbtAFxS4gYdikw9Hi5If3qyhfykUZTgFBTmei
9+UxuN2t8xMg18iLcPXlEyFfO5pY9JqdoHKryp0twHP987S+P7LyPcsJ8BrrZXH7b2J+lt//pVyT
V0tekiSc7JXb2TzP8wW1o2blG2bL/cTTXnYmt/C8Vs9rCo7RTeP79/KbAU7GW0MhX9bZ2EzLfhTK
hvnWiaKRxEUgjyzeWyT5kMuF/H2UHAFoLGta1vODIxfmfD/8P19m1P9Ylkie0Nrwp6zGxrsXVFvZ
JMrTdHvyJwTgC8oiJSvZgMonP8AUwIxibm5tN6KnsYborVc5kfIe/PSb8r2StMjCwPkPMJynUF5E
ueY3pHOXctXG7ALdvGv2pJ+4RAW57N9dT/kenW2ONoRBTJ2onN55oQdOyu05NxayAdB7j8a14jzC
rejjD/eYk03HqlKjrbx95GMrF27YhfukRmg/t3Dv5+K9wZMfvL8MMpGsswr3h9xYfoBq4McQ6836
1qrWPRBAEWPzyZsoP5TzQq59epmCUwGkMHwx7AS9Ven7a3ma5CG2TFn/bsHeb/u/P+GCv78nv3Lb
Wr75vgv58v3sZ+Poo16eHynZ2H7axd8f/PlXb/t5v6C/209JunFjDONVtGrj/pCbYG6exKP8nsHc
NLnKo0B4P4hHeZS3VQ2y7CLoIzRjTcMpaNDnHP61GrtzLy03AF9QHDIzBn9nzA0ljlT+p/waJS54
V26bTR47+7z6YYPbHucdfN73v35G/qL8Abnpf9npf/tVuYPbwcrjTuRf+Pzu/8+/kQfiFR2JKurU
EOkqA/2xIZRxkIs0ttIWcYVOTzdUg61+k2/rSTqVOwFR2BETvNX5du0tK7stwJHyvMvXSKtBf8lW
4fZabinq//3895t+2J/c9Pb6t9+SY7L3n/7wo3L1w/7l61hTzfp42+rToYwf9g8Zg5HOf/6rD/uT
/+f21+S7v93f7aflph+O4sNq//7f0sqmf/ywm/dz+eFQ5Pb/ZYeh3Fbu5XZa3v/Rh4P93d/6+N/f
L97tWB3LW5PnqfYlBu3uOA2Mn3AsToQgTY9hVEBqmxAj/NhNNkSPRD2qcFgYDmQMgJI7Z24kvX8W
rhwq+nL5/lGKB58eQvbBt3V37qPl1z5+I4jpTuRHt61C4DATGVd+4vbl2xtys9tvVMkwTuB1/vcg
bt+LNW3ae+EpboOZQqcI/kFq+jEOe6T2h6Yg+b/M5Rv/eltuIRdqzvDb9FuDCRZFNuZr1tXikUI+
KYL6+R7P54lGl6lYgOTq7V20cHxWyGsuvzU5Qz2t/bmvvO2FdOJy7FKbiBgHTs1QxiY6Xu4FWTl7
dTst/5wgRD7R3yfhtqX8/Pb35bny/9lUfnLb/vaJvA4ffuTDBnL1dlbfdyC/9XmjifEHfhxInpHK
H5Nnv/NDHny5KhfyCshzAAKJjeSfva3etv/tV0Vt4DuroN28n3W5drtk72/KS5EEeoGikQsoF3Fj
zKBQDBbv78k1ubFc+7AbfLkeJGUHGgWn/MPZkYf34fXnz99Pyec7V24pF7fTWCNsXfjMn1ba/BCV
8TwSyWstXGbWOC3lkyU/eV9A2uQWmx+zT+8h4eCelW/KbeRa55Ts8X0/bVuudWTgRAnmHnyeeHRz
o3Zb++c9+RIXDjeZXH3fUH7PkZ/g1P37i+/bfPgOGlFkXh7iPH6p/2chtyXF9vd7v3spN/70Na8p
X3UkxevJYTCsz8/Z+0K+RzE3ZUOhBdANjbNyJiYu8meou0dPDvOanlv+mkXyzvWC24Ml/4QhH015
IkRTWcsCV8rtpv1wJ95uTXizSwh/2k4+Aa58DmVPLl83xKQQwwHQlj1woTNGFo1KVE3HzSbfs+bB
geyq86zdw5Jst9W8mT5fUmUe0cuXcq0B+7GutOr1/VLLNXk9DZd5ajghrXbDAspYd61H3GOjcgos
/830o0dFjDhNOzRgIvoajekxRm2fmljtkbX9ReqVCFSnnzREmWrVfqnVGrNjjhgrc7M1oHhISCk+
OfJj+IDu3abKsGa6F30qfyrgIMB4pHsxK9IS75lMdYDzBOgmnNIR3h+UXybtGNAz9dxWzdfK82k/
HW2RzcSLIi3vcV48ZK3OpqV1tHC2Q1vItwY55YWtV09qfN/qebzJgxmnQpan1CpiQ+EIrlI0yyGx
llYIzTnsCEg3I865+rkS6jcVTIll5LDAsuhXocdXNW2/RDYuD9Sa6AUgOpRUh8I6USyTqaiBG25h
sEONVBCbAkxE0PBc9fUvJcgoWbRs1BredkzZxCFDpGyIYTMNwGJQIkXQA9D052k84+zyZaxRjiyY
vgMJwEIyIhFxslNVIVpUmwv8OsQw7UNP/mLJ5a3XpYaUsTaAIUKDJwCpbCaPifKY35VV9lw7RbJE
RET0ro/vNBK4avgNjf2ToJrPQg0S6hWBtDJa/2A2NcpRAp+pVe7a0Dq57qVwVyKk+wobZpbIDy+J
CqfeQFO8/IZEFrc1VSrqtr4nUZEvU+KYC79s0A3aJnqHjKAi6ExSwL8wg4FVm3ZeSzEL7JkrpOYD
oiEca/IOyjTwrDYyydCjTCey99YHexWo/Ta2UUmWxovVYtzKF05dk3oa7wflQanu8fIiH7LVVycF
zTZ7cBuhg3bW7J3XUGAUjkJraj8QxlIXKsCO3g1ZtYZQ1i/LMX/oEtq1LASf6HdvoRJaS3UqHps2
++pnwyuawq8ESo566tzZTfBYocqj5EuO963J14NTPUdaXyIIit9A7bzEsNtj8dpOOVWwouDMXdAt
hrFZKT7hjHxCM+UXxSPyIYJTGOhgKU3mN0NbQTUvFzgdzlTKyGCdUVakSqnPZ99XPI++R9oqRj5L
kcN7YfTxcrCslxKZZuu+RRYmJ98dqDXodHCss5wxVXMuugbMkhFnmE+Uo2NY2WJoOW46DaphzOh3
UwMo1rXuSivUY+rA0aJWEyMW4yk16m4B4/7X4AM9iIOvTVt95e/vRs9EHZKl55bSQOqw1R11Vdce
mFM85Gm+zkYHVbSyD5v8QrSUuN70VGEmHjLvVFNKxAOPWKBIGryJkIs93afd2W7VH5aKHbFOXRBX
+Qyr6f4yhf6qe8WdZqUIwCuQEP5zZfkXDYfRctQ9lIqVAc6rc6lkEvQkhdQXT/N+VcJkOGlW/SLS
nRMhEapNDMTTcR0veFyf3NHb5nA4LPdJz5HGVom3TIPg3lOHY03Rr5YbOiOctZjyNFtNFpJ03zdA
uJr7YgBTgWy/RX+z1DLnBzby5VTG+S7VvOeoHb/Y3QkNJNLl7mcaRAgMikdoxeeumF5MNTtZFKlF
FwTZwoy25Lpnjk9WLQZB61ak2rIx+u+Ix75A848oSAKAmXy9ty6RmqpoP8vRIDDa7XKo6CrVVfyc
IjNWshCmQBuegc5QNohu4TsICglElQ9yZUSjWQWIBSbq3fiXLFa+R+RwaJ7GH13rXHT9xUMjsqwQ
DW2aMgEbjAY3vqDjgYZhPiXUR1hUWnPR/OmK0uGxI5jQgEDIW7JOJETxiBXiTXQmFZJJ8KBiFkvT
IpaaaspOM7puaXCzNz5eGa54bPyw0+jOs8dH5As1PEj9DROVaQFaMw2v2yiN8TaEv/JUR/cYiYvd
Kj9xdd0NPtUzvBpLdqG/tAqkZR/978TAkCchWwjXPcctqczoZ9+05jb3A0Su5mtSUXfGjBQYUWJf
qyOYACx3Fcx6/LxkDJsScf702GRRt0KwUEPxUFf49gyIFhZMLxAbiorxXaVCIrzVRUQ96iAHE06s
inQjGihLR1SDlBshQXefJOYJxiRq3e8GvlWEl3sTvxVVzFDpzzluG1S6r1hkjz0ym/ZEdaSla1kH
zhHCHaPEEAHggJuMQojGA1VVjoptH9MCRdtEpRW7bF8MB3hsoEdXo6b8m04GpYY1PufX2XUC50p/
xX+VrvsofoNZcBYEiEfup8zXzzq6spXTURfJDc55KoJdHTtrtyY2RKZ2XI9jve24vVeOrqyzyCMx
Pk1XfwJ468c5NQnM5K1PHUzB48atBTXH8B3pE/ySjFi2sMJ9h+Q8EuRMrMpfpkZ+yfG9UHVDIJTw
T4A7N0oW7tzWWuNxg6hPaWl4CSITuzRtfpZmhqhqvOgFWdtRJD8oNbdSyiQCFqv99FW3gO2vETak
CoGoVViRKoBiYz6VVX9S8sFbTsYFr8RLEKAjTElUL5F3La2uoPrZkG2M3j9YWox+v1KwSBViZ6uF
vrD9nvIE8ZuG/K9s7VM2QQJLBwSl/kymd8lmjqH2NkRYEtH1xyul9s5oDnnc7rWi41nUsKGrXwL8
lTkYwAWQkMXY9i9e2lH0RynxC6XHsjO8lUWPCvZ+I7tHX7jNUqUIXGM1Lw7ok0XU0GH4ebntekrW
2f451cklU0oQsX1F7Y8YJaMbIYbwi1PIn55Lksy1oJpF0iK2DJNxk5ujturLghmegz/FiuAmV/Ux
ZzyEx1L/qujBVq+gyOkDKKE88HYt5SWhGxjaom9IbEbmXdzM8mZqExlxSgVz5XtCYmjT9t5DIe70
XPmhaMNbOk6ECLWGwRxVWKKsCNatxV1azlXbff/FrhgBqxDCrLY+gx5eMoaiBg9Sct9CjBMRAHaG
ErnnTBfv0cSNSvKm+KAcjBjfLxIMLXdeWj+8gt+F2YNMTydj4uBy7h0THB2Z1wUey7sptZxViAzf
M3XExDwNU2lsgduS5hVkR33UldydCR7NKvqLM3ypSrT6umMjgEurhYknZmkP/v0wml8Y3qLKCkmB
2xTNwFfzrbTzyx8Kuf275pxJeTAXfYXmWK76uXRzlHcNgJFovFD0ANFubTLK83ZKnZEYa4bXNAJO
2QXKDyoEOsC4wj9U9JSF4j7UGqWQnOnYmqlbqmNTCvVzsWCCBoYfGO2IN5mepAuHFerhL5YVX02E
QRSrcSi9nisNbDUGfY2NPrZWvAfHzNw/FIL+7aE4GmJ0z3MN13M/VY4rCmuoUNuNVBgus1XtUEun
TOGKNsxhAQSKQ2rr7r2u1E84iopvZGeOFBIbjr3udpv/w2VxbXlSeA5d9VPVQV+D8Oe2XBbFjIdN
ou5su4Q365hwMoJfCCh+UfZkfsqccVOE2h8qEWrGv8qsmg7yZFVFQGhwa9h8/qGEszGETQ9SgFOh
U/Es03A0Rf3OYvTuJk15SSDNL+u/CvSES1x3Bm0IFLDG+OEHAJ3+cCr+XYARn6VpqAZFX1VP/3yH
QmT1GTB4YPmZLewg6ZI5pcDvOCL9mXUBNNHrdjR3jOSClQnJdYxEwqxO1c6WsejQ2Kxiq3/5w1HN
Z+DTfevq4D1VDf6Zq9qfqh9nwYzvxX9zcbriOqhYqZCPb2Ikd/dZMVxTMe0K1LhfcszYa1MDxls3
JGMqTzm6tf5zHAtnR3qb4gLC9/9QKl7/zeVzDdvmwVYNT7WMT1VyPcLZ1I01p0scwBKu1PgLw2Jj
YfkGGmuYMNSTsEBvB+TWKV+qBFW+ErU+rO0BI0w+CZXMD9703HdxoJQq6lkMsh4ejGM8s5dKE3sT
/o2ROcrBK4pm+YeTOx/f55Nr0ERS55wa5DQQ/3n7MX/JqWPmTxfLjeaaPs0Exsb/jo6TIi9Vl6+w
oGibsaHmiE7tQwwt9VIwunWH8P9y91m2rWqWpWsWifL/PBRodmqCSVoFwOmPe9tPks3MHizCeFzU
IRy9phPBFswI8xg43nFqrCB36Qsz10Y06IwOZqOWLezrH87R7x4LGk4Nhgply1Fx/ueBDY3BhCGO
tds5ikMlebLz5MxlbwmgNmJlTsUTFU2CuwljCHIYLBqVAq7JvFqV2T6HpkbHWnV3//245p/9fOlo
Pz2eWdp03fzUcIkyNOMEXNulovrCpqfko9YG9iaxghfhtBj4wPiPONE3//1n/10X2pybBjBa3O60
XZ/Ohlc2SjlE7XRB4BWv+47yLcDIo4esAcvT9P46tOyQH3ZDhHiP//23tc8lR+nDEK5bFkkC2mzX
/tRxTImfD5FiQbPtAqoWMx3PrHgJQh7mnjmjpyrmp0h9gAEfgKpd6tk3r8BKtCoshLrxbUzcL15A
MTN1NL784eB+08EjFtMNz1M9RzWcT21BMFAYoC4HCjfF6lz/jpDWwbTBj3S2uLNmItNQZjtT74gf
dYb9h+q55r/bSe4CzzQ01eBu/VenioBCZA4S5ktSDf3dGDuUPohHRCGMHwG8gaJ3/DvNtrV7NcnV
B6CgpwoHy771u35jlEp0jMP80Zqwei4gTo2nap6x9kl3NKmMXeuJfxjachv6dYsDDmTgkGPeO3dO
14MJ2llTlJ4DnH9ooiFXAL/sG+xEAmo19DkrWRkDiLYmKtJ7/KIQpP3B3gUDisMqcaNDJEbEdHFD
heTYQv/qJCelmIn17PUP1+nfbbbF1bEdx3CgE7hydPKhy018KsQI638oO88et7FsXf+Vg/7OOSQ3
48GZAa5yDqWK/kKU7WrmnPnr70O577isarjuoNGCSKpkitzcYa13PW8gDqMocFNqw7MPxhFvX++O
mhGJpG/rr9wowmzPStqpbnQ+OlFKNExi3SJK7cknJ/SxE9Z1WeakZM1mbiiPj9y7E4oNNxtspVYP
mRn0CMWzLXW7AcVKlXFsNTE1q2+EodECQ2qbo4vrO92dUL+Uf9YFKx+6FLzoNQqakfrpqnrb00GV
Lro8CAURF/HckkND35bpK8CblEwyH7Ti+FsmOhhbrObXIf7VZtSef3819I+PEQ84UyFT1gzVUG4n
h54jyT6ez9qhCgtlI7d1vVMkli6DLeDr4mqIepURUwsDQk2G9azAMkSp5G/DZMhQ5IfflN6/h+M6
zcE4brHY1acg+9s5bzCIbFKxtoXEMxhRD6OZQDBhm+7RNdX1tm7VJ5HD3e+SeUgHiC9EV5Gu1oal
oys7w7G+1K6uPWlBvR9if49hgzkfIjJrnRlEQMTdY0LIfl1VablBHl5z/qk8tc3uu+348r2XCty8
Kb9ctTga/P7C/c2seuwa6ZINIesGVkm/NiMbfWVuxi4E68ytZpYjoe9Ps23bC2Lr0pK4+hTN8/Ac
Izd1PRxVAjg5tVSvf38e4mMnrRt0zRrnwH8fWpFUm7GA7awfjII1Yt85wSqrlbcALlhumNsG/MyJ
eDKBhlL8yZNRP4SYLDkWQHrbKgEAUaQgl+N6tdwDQXxpukCZI+UFga+X2O8GTj8LTIqB7bGuryEW
kyai4F664Rqa7LlATbCCp1uvHYwAQKRHo76NxoOi4zEmW7ox46yfZyzUp1TnNJ/dh3Hg/XVgtsGB
MDBrskxOQr65D3gW9jD8G3GIqI0IKBrfGnEuZkoRUFWOubim5TNCbFDNiUcYkFjxfJslxWDuLOiD
zSe9y4dhgem3JTQ6GCrPTbzEf20VploEXNo+Pdq+Fe2KUgI92Kb2AkxwulR7Kfvk56sfJgjjP0hm
WAVwy2rTuJmXACMcS2MEJgD2BYFWfVH0eklt5loYtXwObW5GmdXHtrfGUn95wUAa7SO5XIdRHqwa
xWcyowb7yoNlW+Q1QG41oAZXlJBbiIDrtX7wi8a8WHg0lnbC0JRXd1HVR2sVfkpT0lnVNJHV71u1
8uGuMvNTADWoOraKprhOTd510lqBBJkkCGVi7rLz1K+G2csbrPkK1uqkn3dGFX1zMzwr/c7KZ0Z2
BtrWehhthP3u96fy4QJrii4MW1hM3CGM3U6UVd0H20Dne9DDmjr6VJoHOM3gP2vp66J7hJrtrqkY
vCvhb85+/09/dKOnDAi6uWKpUC1MHu5fW9OQawVdqZef+jqvoaEjkGcGuFPxkUXTMUwsuG9T2Lbu
hMhtOde6cS4B5y7WjQ0XsJoUauJOMbW3Pjkz9cOwQVtTTVqerGucmT6O+u/uj4zrWzsgez/Unf8m
p+5MQHT/rrXNUrMfm0GTvjY+i4hCV49VGc66qsIWu8b40QJC02gUEvrCKxcqqGcKKIik1fmAk7ae
I5m0Plk2Gh8eSk5WZ5GjALliyL8d4wiJxHBVdXJetVMsSmGy9B+6dNlE1XNpWxoRoWjkS2EF0wQS
Ea8iOSaVYVNBq8oTLNDR5RGupCVkcClr6J+yBYdkWOYSoo8ES2IilLNSNsaJsraTankfi0I7pA5U
AUmPV4qHaxWQY2yqo+a7k7g+vkADPAK8VCeI9KS9oen7QNZeInicti1Rb9dSzRWp8NsItragyINL
QQUyf4ZzWlxO2txaR1TezgIX57ooofql1IwCCoFU7mr9DudCkzQqeWOojckyAUClSOEJq7knitXQ
v0fGOpx5ZRahUNdzID64rjgRtRRR9fT7Zqzqt100GAtmWiw0DZYRmhjvz7vGgkyHGP3o+FH3pM7q
CBGv7Q/EweGVWIF9DgS5Mr/Vt0NmycuhfvZyPQZZpjdzl4qjRRo5qLqleima4FtGlwY1up9D8Ypn
UHMwxpD/7PATxSf5gP4O2EqAFdTvf8PHyBGPIlEHg1AeI76hjpO5d7+hDiRvICRcnLqSvLhgRC91
SZ7BAq9LisoNUy5BnMWIvoNsmDHx3jAjpvtSDVhX1X886jPO6wLJAkFOruyH0yktI0j0dmhPmTZ0
KyzN7WPPkIuai1iMK6bgNXYSZUM9Ib0V8IRh3pqePZLfDfjIZr8UfVVMS0OEW91TCij0bbqyASTj
LgzaLFHEKTdJoUMowXa+p7HYLHMARJTbUtemsmQWQH0fRdQBHlKjhVz3B1mpzi7YuFkqFy01exG1
Rr34GveV/J/ejevPt0Hh2Iqhq0K/aVE6tRJubqvtCa81yMD56JFlaO3c9b+lVFwpyEdJ2vQveYB8
IIUauq/xeNP9YFL0g/rJ2YjbIYKzMWTbGAcJmZJie5yivWsbQ4DlAgZdHQVJ7dfAE94py7pNqCwD
O6qQ/bvKthW6dnCrTWKiUFDocyggy/OJ1zQzgk3B2m4dkvRlLS1MTZCnLlNqrtrkCzdCWtUuaQAF
yOAipa2R6g0otcbRCgfb2h3xxLhCR5VK1SZ+HFgvgYVJv9sxXteYQMjo7heFquUrOcCI1ixe3CLv
tr9/PMTtKo9wFPdiXAvrQtBZ3YwHlAlZdoH58ElyKbBFHb8JcgkPmrSwoT8pLyDtG6yQ4bl3ea1M
mzKGAVCA3hd1f8wS5azCIij07KsODWfD5I2Yo4tsJKiVaIr71KNWtlT1Kck9zJi3Xm6HRRoz2lGn
fvRtZYG10xq6/TcLfMBe9u9bzGkPlcDf/vc/9MPERBWWSZuzgEooVJN9mJi4Q+07Qx2er5fUbVXW
IThxLKqBSmqbwl8MprBPcQJoCE0SPaqJb82owDLtCZU01sw3v3Rt/+kDMc4E3s+COS3AIaaKcRGB
Ik7s1yaYSUUhWAYl59GfyUqijCE3T9f1MJrH4sJS0cNWgwVQRgwdKEv4hdQ/DdTcfXKBhPY3ZyKE
zHDKqpKp+c18PFWV0AK+C9MAp+MgM721AnpnjiEYBDcKIUdXqw0+gTnCYl+b0L+lM7UfMQXGREtV
8GAulOMqV5XpepoVdr+VbFB5bhjjb5w1gGQNhSw9/LlMppoTE09wmtBUfKcGd1a1JxC82lHVHTL4
0dfEDqS9Nnhn+IHJJ41e+fDcc9FJLWFiZco6s++bMcFXodNbZZWdUV14SyQSaW6mB10Jl9kLTjDl
NvFeALk8anDRHqyyYVGdG+tUYugremuDCudbOo7Z+BjaK9tksSWQj/y+wep/e5KKroixpySmetNV
VqDoZRvX0zOShejS9kiVIUgaO0ULcGVSALHrdWBt9IRkISYv6jw2rYvfdsXCF747Rwze7LI46s5G
p2gL0sHfsxxz41aDYaxlgqe6Tnmyvw5RMRzTXm9WKM2NqasgXCBwgrNwf5SznSuIUyoKbbIJjYqU
rOZMe3o56IsY0YIbOjPxC9aAJ60nsrn5MOgzM9OqE1pknKJS8OdQlWklIU6NDU98rKkr2SjOuZ67
ExeC3XLEoaHIqsy536gDmpMgWxupfzJyXdkEToPbZEeGEjfX7lQ47meBro+PoC10W1GEPg4HhnnT
8C0b2Fpjdfk5M4ESqUPHkBQSzilyha4JylNOet7LMFRUEoyAKBpdeiK3llQzfBLU+bAoJCrKkoVp
OStilqIfUktUAxiB7RVnLSJJD5jte1y1CnUy8BlTzfyTORpE7Cw854gW25rQjE3V4LwqpF1IdniJ
IRfWBw2o0NbboCGTp03u1PsW4LjaNMoOWMFOqPh4QCrWMdsqHkvdM9e6501T05/WuaculL75JOZ6
Xe780skRbjUs3TTpFDSG27HreTfOGi703SrWSgpNg5fY1L5mXWeRm0qjZSnLFXokiIBSErzizE2n
26Tapa/JTg/1ACkqVWdZpHazBr0JcZJeoO+hZt8QKY4fEgLBodJlwpFUAfuEoD55Dj8E00n1ESxm
JQdqmzfaTQ+tJFoakV+szwVVtbgWutHMdauvlO25U6FJzh6IzCI2CrGrkmFBMRUxMbOalk5Q3ktt
CBPCohoYV1Bhz1X0L4vf9xPX1OfNxWXZYhKIpNPW7dsRpHD6YNB7tT1HFRiAotHqOXn6WY1zwqbO
ZapLyAdZBiu3SAELRih5oQDIxMhdLCMJ4zccuTBBxnVP8qP0s7MbH57bsyM4ScSdAW5cdv566/Ou
zy0n9drzICq0pIZ0x6zqW4g3PG4tVb4yG9tchya9WRw28izEtHwqaVYxd3M6IdMEVZVR6x0WGD23
0kUSh7rWPmmfyu2iWGXeY6mC+TgzIKIXN/NAR+g9GllnYFWTG5suqgxgQGBfTGTCM+wBwyWrsmBu
OvpdFxMwg8z42Sl86IQ0nTgBsXabFCOx7Zt5WMv8rLfo/s52i4OiEbfmUopDbVKJEDnVFwvOEJ2Q
fBcoUjXFnVia9H3+VMJL/iQw9XFw1EjwkzeCjEEohwX4r3dMjyVB3s7Uz8hFEOTUSLoZ/l40w3Nn
qmSQcGBJNdNiLAL9zl/0eVDPCW5ES2QHoPl8CgHCBMhKHsIukMiJJI7+Jxy5YFdY/eU/bvz03GS5
VE1WiIDdjuRe1rvOMMjGWZXddNs62DgCBoGuI0GxJIhNNCX+2trRwrZ7Vjyt5cxrz9o3ThpuAvyq
psxnoiV8HlyVPGA8vz89MV6rX1u/QZZAGSNB12zXeNffdXyA9Avq0wPzLEATTrIgftFsRz2XbSAd
jLj+atqwR6Je3fA7cCykPHnjEPoeQDo8qUaAODg8As3uMGHtSYm52S7xi6emVM9trezRo3Tn64uS
Nx6yL2A5qed4E9kfoYdwHHeSv89r4EMVNdEgxRp3hzqRdl3OWZz5jzZy5E9+89+0HwOiDCIEUpCM
YLdjmO4OSSgiwzgbEOY2UkuqCPd3ckMi+p5gEXvKYU+g8B2WtutYW9Z5Ra9Xp7pR402uwI21oAHO
XBiaO4wnHt24sjGv6BduhuHW7+/P350r0SW6JYZdxWRkurk/llUattQ73JHS2pG70XZ2oJhTCKVM
cPv4AiTbRDtlpIuhGl6T2pImNUrBjUf7WsSlnmwNB9PZsHS2FEy3+0DP7WOQa69dC9Hi92crPval
xGLQvnBrSIJ9UFGkTS/8PsukM+VK7sxs1fIIPGtNbjdkvWX7O1wKXpHD9rvOgokf4IhVisw+y5X/
FZTqk1PI0aMOhLi1IMhHEZhPOywl7EnUAwwNc5VZdgWdq1hc7ZhkLVp1TffSuOCGbbXHKdDwjYWJ
A+gc7YGxq1SD0HL1HCrw2MoiVADOQDIbuaAJK/m5x/R+9ftr8CGcY6oWWQMTWiQyDJVQzK93jHSN
jTWbGqO2+9p4aTgDG11OY9f9UgJH9wPcoEzANotOzp6YAaMCDOOLgxnRIXO8T+IHyu0NGU+GsAFh
XjJ5BBJuusq6EJhKmENyJ0nEGy38Ys/AVpSlF2dz5PrGqQ8PSNJDsghhhxwSnwno0APZZEtSWWRL
mN31VZ4/JRRth4b/7DFR/WSxc9XWvO+DEN2onNyYzGUa9jGPW6LLN6Fp3dlm/pCJCBp12i1gW/jY
V3l7SOwmDAIWOZLdqLsCxttcUwPCp14ULUpFbxfj6NwMMX5FZtceMHJyDsAGJ4lsPuDQsS0ridIM
Exfl0EVw7AsV3MXIh8sURnSkObMm0x+BX+9cr1QvBAWfQtRQn+lPxjv/y+/ULVVmLWfr1ih7uJ1p
SOiECakl3UUuC0CG/ZBP5ACClNZEQKw6fVKrHSUthZ0uS4W8n/1AUGgkjIabyiZm/ElDvZ1TIF5U
ZYPRHGAVeUb5pm0kUMGZTLTdxVDh36CFDqZ2Wc3tUX5hz2RyL/O8gTfssuyc+p7ySTds3i4f0X4o
LCMs1jOygQ7l5kGxO1IQjtT2l9QXY7zY2boQKyd1BvwS1tvE7IJ2psgI4NPmJfJdY6vA6MmjwF3W
LB8beEJ4KeGj5DecYCC6XR5GZkdHY8VTrTTdCp8RuQMJB2Mdq1cDz18CY5qm4fHSRqBDYAquhR8y
823EuUszZyPrWLpbdhpvkIFNuYDBgXlZcIDsTHAtJ6WVdmUwIRQSr5WqO3YJVSEWTMqZ1CfflEg8
Daq1GbR4PuCyMoKP8JGVY2mn6uFUg+pMuUwXzIUa3vt6ssgKjKGcVt4OBNELUcwGKl7msQ3G2JWH
ldaUC65ifuwyP56jgqiWukZB1miZV7iet6EPAfBJhKCAp4pFHT1vXpVLS+1YlWTOwpWcr8BdA0pU
ejxb5Dr8rIMZJ56/tmmbFClaQ2YQKImu2Zx38wcpii0m5u5w0dUQiFWCbw0ViAbxwWbX4n82CwNk
X4r3Qnz++wBZYdU3YibS8EHX2mzBkgpito1Jm9InU/eTuf3ftDBDKERxUeqO4dqbyQ2lgJVnecVw
6bwliGl9pjD1mhl9t4xy2D+BDOi8JTvJPPNHau+/v3X/476lpx9XoPzX/7L9jQrQwne96mbzX/vL
4v5/x7/49yd+/fy/VvO7+W8/sHxLD6/xW3n7oV++lH/2r9OavVavv2zME6CR/bl+K/q7t7KOqusJ
8APGT/7/Hvyvt+u33PfZ2z//+JbWSTV+mws45I+/Dq2///OPUcTw3++//q9j4/n/84//U5dV8Rr5
r7d/8vZaVvyxbv3DJrDA4pWcHyvFP/6rfbseUNR/kBtVZUGClLrOcV0OL6Ty/vmHpMj/MOj/hK1r
TDgIlNE0S0Dd4zFd+wedCnBO+ZpFHL/x/53bL/fu5738r6SOT6kPKvCff6jqbSvH5AEtLUFoFh4o
9G7TTIEcoxpW7eDOjh2cuHCmxbQh6+5K1LfL1jUqZI7CPfmxDXYOs9TXAbyzBcv0LUnMb16dUngU
UpZRxKW8ZdZT7mM/BVFT1e2Dqz9jwWPh1ErdJgNDPdqnuuGRSoBy54QjG5gtQsbB8br/+i4YirlQ
imZ33RUmKSn4IUyXVII5Bzn0h4Xcoj6vJBMPzXHfjxdY24dGA1RrQXbV88Mg8CmiIqO+E11FxYBS
Bd+NuJrlUaZ+iQe5gVHbU82Y4wLliojidAmvAKPVcaFiSXzvlnKwCaOehajT+AMRDwRhhhU52yJt
/npxBu2vd+iyKQ/oi5CkomhHk4ViJknUseGgJtbImQGj9cOy6igNKLtMPTaqoxzr8V3d4z3GeBIA
a/3lAM5/Pg4rkr66HihsfyXn0YEuqdt4mtXMczkeXrt6WuZq8NV2BZVdoRpu+8LZleloQuVF258v
hVtEW+bxcNQd0n66vLE6TaGYOBenVHdU0Or4uIVOKi88Na83Wl3gjwHG7H6QexLMhfucmW2ywVfO
B7PJpqZhp9Z3co/nZqrNMaECl08NvzJmZ3HyCXGgifU8OySNy0ugZIfrJrRdBTtKnI2qOKBcqopR
XpSYr0xwd5R3UaNKs142CAPjN0JeIP8umfpb4ebyPcj4YOnTW68rggEnOynQfjex/ThgNBmZo6cV
BXLufpA7onJ1J40zqwB7+1Rb/9i8HvHtwJlSNY95kulBpM2M9pzAvdoEg+2Ayh/IGoeipLrgelhO
fetgRb20F8kp5RpP4LzFex5tXBn8Oj6SzB6g6GLax/OLTe1I0YXCXhZBvY0Ve0YxWMBkoxDHJmTJ
SyYmobgMtlDY6jEnhrMTrh3KQrfD7oRSqJ/5Qgz3TZBKDMhBRKFa+DWW7ItqucRuInLzwEw7sZHr
VGx0dSoEqK6Csk7k3Bn7333kx9vrB3/+yV8fJa+3iDwe633re9Cu8YjE89wullGGRh2Te3GA56fv
ccqYcBGqjdpG5bJoDfNcDDbDDMZAr7HRLtEqZn+avrTFmc3/AvNZnqYZLprveta/eq/3vdU1Vvl+
SLYsjYwhopJRT2x90N0hOCiiVPjpvZtAtDVYh78AfQynrhhp37HeXhTHhTFP7qw3SXikXqSvtPFj
YT5tkjq5j5ugA0AYaf0a6RZEXnnXG5Gyi+2MYHkZgkPqaDEoNGSYhZnzFvrRlyiIrcdo0CVcygd1
T546n1gSRb+gisJFWkCV9bU6fbIi7n7dOv2GENtezsR3l7rsy6BV1gUF+3wE5Z/8cZcpUuqMvUYs
rwdDAs0bKQQged2sJfLiHdbfWwC9w47Z014rSnxnwZ6d48GKDr3rYXvb3WOGc7CpPTjKfdmQxBbK
oktT7b6XIXgLzzPJjDbWrGWRCJKwFvCHVXukAwvyQnaTTaw+6nlyQ+0l84JjX4v+IreluweSmE6p
TRAveI0ok5CqvJknSRK1kuVLKNXxl0rSWjDMhvoY0a6mRWE2F7WLjRkWuC0mdlYyrwbKJ6VKvzQC
b2i1xBEVpR0keLj6l0+axpiRed80UBgIgojwQS0aCIkljr+brUW2cMD2ZNGDrebytivy/pTHRY/E
On2uDM8v56VkLUOvvjrhZitEPgpuC0k7IwAFQNgUVAaKqBbrUi1wBMc1sMHy8RU/q3oSk4s6lSpE
xaDAAfl6oPSlpalm7pNp1hElpT7xdKV/BT6WLQPUgY8luj+veazbVlDGG2zzOlYexdBke/wG0XqP
n0kIGKxD4gBo8sc/gc6xkFDNLhTq+iLG4RlVDt/BmeK5bmnAPyXluz5U6kMdV9Z+PJarlb608AFe
yhqOXG6jqy8377w2CsndDNKMmshon6dWRoSXNKtry9+rsZFn+lOAjHqtcz5zfOejQxf7lwJO2D1Q
4/g+wfZNzZL8fN1F746cFS1pVqss+9UwOZHSSk5+H8s4T5QP6AnzAzCUg4tvz0JKJe3SyEW+9y3x
KICrXjRuzTGXbHjP1PYyeMLqbTNyTQnWIZNScqr575vHdQF60zyo5aKaC0TD2D7G5vOueVQ1BpxN
raYPLXgK0Be6fp8rmb5QG41KKp9NPwtBU47QgOtRpmBI+Ad/S1gs+DOLsrmf5NZb6fpHrdOa1Qg2
nHtqWx7bVNswQDTbYNzq2nZc7nYO3JGm2ST1Q0ah6r4RPSU3igFjadz8+RJqtrtvRwBpK7MoRPYJ
W8Cula2wMG7giuJVmpKP+rEv1JQt8NcefECZ79vBITGZ1BWvFD2O71NdngBa5ncw9HbKY6LCuDWM
2IB0b0SfBMWu9Xjvrqopj6UEhDZGyxRhabeFaVbbZD4mPh0aJA+SoVPd2akrvSVOA5JR2K9xRkV0
KHuEZpRWW7IQ1taBZuMiZuTQmePyHFHpBTIfX7xO6sqzDRb4x74iSeqVKqvTLEmCWdvG3la22owS
UNmZMNOKqROvsZyywuUQx+7KtoAcOBlOVhZgwpeqD9aY6A33UthIu4wK32kQhflLhTXDNAUtsiuH
RKN+qFP6T4I+6q2uAwUmqQT+Q/3E1F67Ve87ieok1pAPO1827xEVYcVGsdV9KkA6pJqbvuVdTOVy
FH0DERpOWfhmZ2hszarKG2Ulm557llsvpXje1b/6IcBJS0rfEKPC2BWOdU9Dg4RKpAB4nDgOIbZO
RgRVQ9HdI+VPzfa6y9WYjtY5St6mrJSNCyUVyiDXoB47fnzByyMwc/3c9vWTL1rlTHSmcRa+NuzV
ME8PvgYR/Mc7SgyKPn2Wcls8aSZ8Aklv4xVaJ/EkKf2XwfK8kxXVAZSfMJvb+bJXuvbNi6jB7SQj
exhsj6psr8Y3vXCoZ7CCYJngGXXXJhn2ZX4gXpNcIm7Yl39SRkzMoI+ANzvIVUDbYHfcPKRphp4h
8/56R2lB89BRfzhNoQff65T/+Y17H5V1tZJBfqNfYtPPZe1UYU7kVaZ7f90FkfnZtNNsLxFGue+N
tJonQR0srgdpZTJr54pNhWhaL9vxsvJCpFjkfO19DXRv2XhNgKszVkHL606a21yxs3z7Y4sJkjyL
FdCUOsUJUx+fMLprk8LDF6lrQ5xdXHVRRk3/pQweGVbCH7uzcffQBNYxTym76yj/9ctBecpqaL6V
XKn4xevyC4HpV6srqzM5cO9oZSlK5TZRXqi7I92clOU6aOMveYD7LIwfgNsDXmddE59hPCT31xx6
JUv9WpFlqJTCg/Epmd4e5657/IW8i4KbBJMOyCVl0OxwioofrWyIVjKujkjgIKToUbxsncr76pSY
hOXxNBnuq3DwF2bX6e0sj+176BytQ5YbSbQr8n7aKXbxalhU7JN5v7e9SFv3WiPm1DcXr0W1I/mW
fsmNTl3YXd6t1MbSH4PAXtqicO/MWhpVgUmzUjsY+40iNR4ASEIqTca9i8bu8/pC0b67D/vE+7Fp
ZEG0hnS7ux687geWZXFDjGBGGtzdX19MX9m0at2uf+4KFN/7cfC6z8GRce6UaTxz4Z1cEsP1tro1
oMlSOh3yGS8YA077IJzRVc0sygZ2KFuaix6Z5rLWfIMWZdjZFCM9bM+Ci+vVENOY1s88S3iLAJfW
Lmr7Z5ExK+hNsqwsE+N7yw1WPpmz50Ee5FWsqFBB/v2x2Km//X6EtMaY5Pu+HD3kODqOsXRbqB+K
jP1CT2gUrkcUOtB3vhIxY4xa3dhmbTeLXUd6RDkezLTI6NbXzaEz3zIq/A7XrRySRtMG0QPpbetc
ZcY2Hf8mShJ/p2DiNdFFKyFyzptl4aKsvB69fiMdWf/jGxlm3lSL0KxvrCK5h8JgVq2092VD2iMk
r0GOA4ow8KAYIA6x83p4sFBh9CZ5kRRvqhw1wQNmeu08DyULD6pGfXBbm9XyuOlmWNjYuZfPisQw
j3luYiCA38G04nnBkMrJRni5fNHLNFp5CHum100QDt5lyBbgMeTLjz02TG6TJBozXRygY1XG8Q8h
y+TnR9wwn9luIp2UQQrn5kBJfVwo09pJxTNVzMkytCJ/hXtx/JQX9VKmSvgVQ7ErWL3b1VqsnyAC
fyZtsm8jh4R6rqW0ZJdHZdPtRNmLar0tS1NiFqpZc+AO3R5OPFOjeI9bWrf3ZO8tJ2M5VQkpPNgO
hr9dq9wJvRIPCMJnZmWx5cnqA/6T747JEmqGtKmnXRskO5EDUir6Nl1ch/nruF5TlPlj33VTU5fm
uMiZqXUUO7ANKATywIezqAEJIeVmsTPGXssRST2n0jtaXI8aSblOdVGox9zpozPVKUH7pYmwuZOa
2n5ynGNktfFr0KbFvFVSZxOUQ3X20FlOyEjUXyM/v3ei0r6X4kBZmqBtytF0keLBp8wINtfPmHVP
Jc8QtEdbbbtdQrZvdj3w8dt1mCSzkPupPyMM9PYpHCW9lPWzkwbOiZqCZ5/2/dypnbwAaRMurw/x
+CkgVBBZe+9cdYIFZWOF/fbni9YNGGp4Ukz3IbAvK0xpHYyBqVLU8X2u+7Ow1vozNf9sKYU0kbvK
XBuhEX4ynbnWhL7rGEjRkssAPmAKjRwP//86de5MEim1GxgHdCogLDyZ0FLWw2iw6oTVnjVG0uJ0
d92njQeu75SSuFWonFwqyb46KWUBYMpehFSHi7bJzTXYW/uuLajCuH4iq4vvddYWF5ViqTVOsTCU
9EV0va4iabs7UmBzvDUBbuQ8i1mcJ0vXgMCSjpt6FnnERpBlKZ1zdCrjT2/ARrV2hqVaGe0jVNvm
EAntu57hfxL5mrstvQxH1PEgdoj+SiXTMQtw+ngolZ2eVz0ekAV5XE1oCP6aimRnB394GqqGv8eb
NSW/MWHF8dDWuvmMscswdTGPOlM2aOHdqw9boFUtZjgrv9dxRStoIhO3Ro6E787KMHIWpKCwPstZ
XJPm728WSWqBEkkxFET3FP3frHMCEVpFU0XxRdYUeZmP9tbkDPtdQfHq7rp5fXfdJzRQSUzw1z93
/fwEq/Ucu5fxzwqzHCZaid/Pz+9TWP1YaPTvLJwapmbhi00th+6T0vkPTTXEp+uWOu3MxMaCKihO
mZPcS4WQHt1CMTaOUeMBOG5mA8YudMRAlsZNY/y+MC7E5ro5fl9dO/HpuoW25N/fJ2Xt0fA2keyj
VSQ1qkiBx8Mxyu8U316I66ZVB9tONwCGyMK9v74Y4Txq2uaidZ65CnoLeqBs+ofrS2pFwYFq2x7s
zIAl0a8HrpuqyOpphcD60MF0m2TV0D25lCguZd2t59fNzEJ6i8Nysr1u6gHxMYLGlwCNJ061+eG6
O45KJL2W484iKYY9TM3huqndk1dV6ltrVqvQtPsvyliXQKlXeGJNZ68IvQFmaTPzZBo2wJpeb15V
dO4ZTkeHrocMGCThcIls896NympvuVp/6aNQX+RlJM+i8aBP+zjThKYixgFoWrqE5XkYrbWnSuZR
RjYO1+4R5qPyYgGkmXsdsuwEr8ZnLLfsqpdfqMTGU9vxvEUYxcMGGgMUrUo19xGst33Vu9ZetpQF
Ml93e93PvcgWdNnR1JcpupATaxKNHEU1gCQXDV6w9eTh64+tcX+p4hPDRKWfGrnKx0rZ2/dut9eH
vsbisypfau77FsoCMYNxM4oLf5sSap2Iom92ZYHtDCbV/cnGm3DnJDWWxpoNuNAgVNOnzqPm2fEq
KCiL+f006qrQ+vkAXlM5SG+IMSC+GXPPN3EoKiaUKEKS9yXOK+87TjtH047UWRH54Z5UvV4l2kGS
wuqgYzDKgn+oveyeVK91Rti4AQQvUr08mn2bc81tbzKAKTz3KpKzOm8umbCx2LXNFnEIRr8ZPusw
HCmjTQ9N1qQHMhLnXI2875meabiExNOsa503CdBWK+fMe6XkoKRLveiU8xD4zTl3D/jelHeSjIdj
Vmc+JEiv3FG4iLnGgEGZibURHD232olGFfsgD77XFt7ToaMdvUCIOVZG+BGyXDpFcviZ4mRkzPw6
L6X2jDpdZKtobyiFN26HH13qCVH9X8bOa7dxZWu3T0SAOdwqWlnObt8QdgfmnIp8+jNY8lpu7L1/
4NwQrETZElmsmvMLhjM+9RY3o46MytapzXZPfKQ5W9D0V3aGKuaEVLraWeJ3XBf7jnjwEnDIfJt6
AnLz0AERKbXwc2qmZxcjrydi/NXOFF2N8eyE2hwqHci3ETSc2tkNL4udRZG8YAiR/nbFgPt03BvP
06BG61oE0TkXtkmCXSR3Th3n1zjhDquCYnghDiH45jq8q0w1fAwRLXlIPDbTFPzBqpdqHPm7JKqh
YWlJu6sqQohsSnkPTvHIXeEqL0aG7hXCRE9GEMcPduTtK6tTXgoHz6BELa05CtA/NEOF/4OYjmI+
JFkxHWVRng3DOAOljZ0sVXHxK2TDvR/dXDzYWbhorCZ6irsgesKlk3SQ0mOQM9e1yDptulbv17JY
wYQ5BqL8GKcwWLqGOp4ctDdWLAl1TLrt9oo3LaKSgxWhm4oiqNULB1mEwTwmdxlGqkdZIc+cuenW
nlpLe4wM3EJj8weTIDnHvPw0Kz1Z9bnuHnu9aS+FAjR6mBussT4y3bYvJQrS2w5gzLbWguGlcZWD
MZrFp9NiQ6y4enWxJ9s/euWEls7cUKrJUleZs9xcyyD6BNouCcPh0YmzT9mhjnDV7pMgeOBtaux1
bNHXrq92HyzJb5cOPBNyXGtibyf0a5OgCCYbwOk8hr5wn9DCMe88fAMRn6vjN/7Nze3S9gREouij
c8sG++yNPbKi8x9VE5cXOLrhx2woG2ZInXC05z+h0vx4+8x0wrK8iPF/6gz70KYCC0vcP99isEEW
GP0Fqg9zuGtiip8PIJ/wv/33LGd9geellmADToM8AGL9ux9onXBrKw1+SMxk/er7Wn2JbKDeZIgB
EsYhn/TPuL8ug+8WprIJ+p0OHp61ecmNyDp4dodlcoQYF4yJepfWuO6t/mqRp0PhxgijBg2GlPMg
Un4f0eiSiJpLsupW31nm4bvbX3VtmNaspWgmloENLHn9lewo62RHWSwmoooESu6yTLEP8pDMZ3YU
1/xU1u/v+j6omnohy1Vj1F+nslwOhXMbzLYTddJBwfNjvoy8ljxzi8S8I9v6mDh69cgO8IhFvf2G
Semw1VoLp7q5ONn9izPW/b1R+MbV6fUPu5qst8hD1EwDCbmVvXy87hw3uy/YjB2sIfBQekZ9KYZ+
eJrwhjjJszy0VfyFCqyZowhqgemw1tR/ta2pHq0m6eJzJFB1cusHK+qnbtG1H2EcVRt71PV940AO
w9WmimJrRIxWwb8QtvyyROKXnxuF0LjWklNGhuLAzsRbA/43nlND+6kVTb4a3Azpd0e818Qkjo7d
Zo/41Ra7VnG9xYzHKpZ5mRyNIB/OkWdljylSPFtLcZ2l7HwbMapIFqo26xjG+9MIiJFfcyWLOgKB
EGJgwWFX15+TevQxq1UKfzPZxrDg6qYBEoiFGK4u3frWLrtCaOghzJbXLG/d3dBGw7kePSzaYGmm
p6YlcicH12FrbzXFj2+fIIfJ3kVRE2uYNnw/1iJTm3GrsdW4+iSLrsaQ2QeF5Nh3VW0H+Mgq0TQs
wCK1a+BR7UOMKOWy65L+HWP2U4RdeLAYvHiJtHv+y5sw7CMuKZ4VewQhZZnNWe2ycjdpzCLkzF9n
rfwlS5bqIg+tiKvLRenA5KPASO3kmxycX4qSRWcwQLwPZNUIItR1J/uIly59XZeoeOu23Kd+j+yp
i+hPEHjHVhurFdIm9qfCckxE9SfoQW2lN6LAEc/AbC8naF+ajf1ZdbzeCZ68tejK4C08xPtI2OFD
FqDneeuRW/dZHlhXEJAHjQXDNilZYqHjN+yNwXqZZgiaoin3Bssa7gu3QCjLDGK8oabssbCs9uAR
7gHyZdnFcjCKn1gnAh3Aw3x6SSq3PbLgK7bFYBBP1Xr9sUaO975C202WZKOLAyT6DMlRHlxEE49w
idLDEL19V2My+dVB1ul2niar7wFW8mAHZXlQhjr5qv8ea7QuIVlZzuN2gwX7rsVt4jkgYrpCIrbd
Cb8bX4ZGw5IF9cqjLKKLeWmH0EYjlsZ4Zi+0zbOCJNWDQYJP1iKxpp8zb/wpS4RBggMyqNlSFtNa
g+dk69FaFiMVYIyCR51T4qmqBnBuFg1z0x7Lva9DrSo2cuzC2WtFTLNskWVs5MSit1Nkv+bef/WR
YyxuW8xw5+GyPRuBHcJdVu8qAlVkBC19DxPOepjmbXqvWh9+jRmoVlv2tdeK4og1RrWSDbGDwXrV
d28x25otchQQ+TEXfGmh3ssOSRhBZZ2U8QQrlq9I972FbDB9lz08rpfEzMWOeQvh9NCz3gO2lvNH
ejzs89bt609p0u6vP2WIO3tGGBRHfYorgjWx/RHypxDN+q8/JbO9v/6UatTGE0arJCRV5XddxNfR
zOKjo6niBVj8c90L62LNJYMwL2og4RPGis1TggeqrI60Lr4maf4oh6A+UB+1kPe3bCSfme6q1k9X
stUWeb9pzL7cJCVZHiGGJ3OYUCaHe/M85IS2da9Jzk0y6TuFOOldhujkNbYhFyV6Wr1FufNcx6b5
x0wfhejL35oAjSJHo9wVrp3U+BpNLDW7AwP+NToOzfItH7znLC1MFG0e7Fgpf6sjOs1a7trPYh5t
/TtafnZOPOz22ahJr76muTHu/HNeuqhp6YRXgIyET3qVRQt16tgaFGAx+9x9QwsnWytaj/XyYLqn
IMzwTiHf8MG0hJI5XU2tUReCqf3eLlX/zlZS9Xa1tEWWQHaZ9Oqvq0V5hlY1e/tTrtrTAlDGxvdb
8z5QOPjT8GcIIpVbOzLvJ5KS9ygZbguRV2fZC/V572qMmLnQJDtxZ7jQMpqz34N9WOIu2O5CY2jR
iOWCty4jIZLcswPWUWNAH88Gq2W4GQr5/1wGC9lpEfJagBw4/yHz4Jq3vArn7ni7tFr9rgH7s4Wn
rZhS59wrvCv+vQRi6xGgiPDz+483tNTbFjGPIRpGpwiDJsQ+IkwEp85B3sWPWUmSA51Y4jUmoral
qlTr/6sHaoB6nK3auFb3lpLYxsKeLZzRIxlW4NC6lacgYQ7SDKvnucEDsLYPvfj0XTUNBEpaM0La
0EEZPyyQZkuV3H4SJt/OpFb1XTwXo1hXN5mBK3UChOtJCD/cTzFC4EXjWE9Nzs/Rq+qzHIqKef1Y
1L9kEwu1aulGbr0vca4Xwataoa7rJNazjCSlTaXuFUTtl7LYFQ0ImVadNrIo2Kctp8Tw9rVeGfej
i1ZsjgY8shdi1YiuuRRB0l7kWcfUufLHStx22ta83f6PBtnZUoDQJGIw+YjJOITIxB7sNDMPWZuh
ii0r00q8isTwN3/VyT6y9/cQBesVdAv+vYSuJMkWryD+t/nSGj4jgDOXpTKgqEyOI7+rM+zYxywa
r0OZI1GV5asGTtrVqNvxKut1gokL18jU7VcPH80U1Ey+hsk+/mCOLIVuQ0HI/MndLHpQ860H3fuP
qIw3XG7tV9Jy+SozB/1iBs1wl/pDs/OHSpxDMbs3g3DjJgvtdTEgSBPzVB40WA2QG/8te8xzyPhZ
za1ONjRFW331mWR3O39VAdgcszlK5JqBWEISQTMa/ft2i9AdljrILiMP6JycKSqwMXBYINWpefWC
4DEGIfJqK0ay96fQXU6tVrx2vlWtAT35W9mKGluJA0TonFSSSquMTNHasidBPhvJjdpQlVnP1MZK
wlKGkzyItBZIvA/KorBLlipCa+7CUHuRqZAqDfwDARsY3xbZsKBudNDcbwE4qqdhBJ+ujPUDUkra
E8QYtLib1jjKRtuGt923hJhkK5+Ubq1A4J85D1V0qzlEsYMFwzyW2AmGlyxalylb/WfDB3Y5OuWP
DmmbrW247UYWSc+dsIlm6wqq4ATsjfVp03b7qWz9dWJZp0gbx6fatZR9mkbTCl/J8X2un1JlfKr8
QUFdor8U3fjqDeisy4MVRsmwkKd9VCU7PDlgZVht8Wo5wr6dNWH391mgjCHCRYa9gb8w4CrNQWu9
/uim4bC2WgsppcJG+kybhq8W2SdDDh7QWYV6YqZZu1udszSsKYFnSlcQNXT4vqiSOoAGbG1ayL7f
Df/ZMRZVvUVV7jFDBETVGvOszweFOP/tgHwt4i4hgnnfdejrBGuh1QWrwLzjkeJlkOKBYKCmd5UH
WQ9wBDZa0oa77wZAWvFd3TPtf9cVk9teXZhhdmBDrJgvQvQpXhgo1V/NXOxscFpvUTWQlUA5+cgr
zD9pjpKtMLrvPqyWOGaux79UZqeFGzsOunhBsBsMfUTKi9RE6/RPeJYhhBAaD7oTNY+RFmxNMypf
Vb9L8Xa23IU9F0WTmvC7IViMtiHuE9hO/cPY8my6eR2evDYpmhWLjuLgBtUyCtCJh/G6yWYstZnm
K98btOOEe7e3cqOsW1ajNesb0Jq3Aq+G+WxMevcOJuznrd628JxNupM29OldrBv1NiM4+goLcmsE
SfSZo8Wz1GcNwwnn6bPmFNlShuMGvz/yqs9e/sdI2QE1BX0ZlqAukX/pN92YKktwPaq5/F6tmpHR
76FeyKXrd7Vc5JZxKbaqjptIbwLzI0W8a+3KLedf3TxWrTCPxXyQxSIX6QpbEh2RhTICNB50zUGP
ooPHAniFmEr6HDo6wgQFXuY4HqXP5Ahj0EW8D+q5OLW1de6i8kk2Otq4cAgLXP2sQDuwip4FQfNn
Pbyr07Z6CjxqhiTe++04XmVTYpu/tVLNTxDt6T0kuHmRRt7LxlQzhpWbauZWtoJfEoQ+p4WOlNDr
vLo389cO9++L0K3PJs2KV7Me0l2WjN1KNoqCsI1SliZC6vQd5qBjVlTmOVpYNrdLAL70QfQTobDe
elcrjeXGXAJYC0lzqWDdkBBV1coDyKcPYSNGGjrNuxaAZnJx0YHRXo9bV/O6Hwm7Izv03kv4RpsJ
qcU7/Nrj18lz1rK+S6Id4lkW3CA7iReIYIV3ttGFj6LxrTMJ+n3r+GhTkwPRVtOouugoawBHQSle
0bLRF6UI4SD68cWzDf+5r0NvW9m9ve35RV5IHSM5NpB31IWxwACxuQZRah1CV9grrRRvvZKB/TLr
+KUFVjE1ifrDTJRkG2VtupVFayrXhAKb59Y2gl1Vc+kJIZ/7PldDsrKu96mTDPWNTv0djupniN7D
C9vubj35mgF6AvyDFozhxkE4/imH8bwIW1/9XXZnC+fkX7k+agvLGh3cfcBl+pPnnjU0GRbjDPGI
zB5at8jEXRnj7470wioRIi2WtY01Ow85uUw3eCwLdg5jl0xHJanjR4dUsTrn7P1YiR7NEJco4QlM
H9L0hzW/VOWbNbZL987o6idZUmHUz14XvJBlGapDCDuNeA2qSqisIdd1AqpjbBv2/VvF9cf3alin
OHP8sOCFECGd0PRCtB/EV6GuU+EPD11Zvti+qI+FPg4PXkvghVnwWs0lWaWYhrvSiPmtZfE2KDL5
AVPzGBnTYjB1GzNqDoSEvs6+i/IJH8KuyhffzaGFQI+Z5A8FFPrxGJdE9zsrClZD0qN/mJglel0w
srxDZLbegdmy2/qq+pjOVd/1Zay9KIZXAj/IMFkLdW0tWiU4Ck+FxKqk9r4wurcqddNVUbjFBbZJ
szODOr4zHT26t1to47oWFR9ND8wf9MFvkXoLrTKt64T21OMY5sbKtUwE9ZQ0jReTVU+7IRH5cRhw
7QkA3bxZbRmsGGLsW1eMb1l/tnyve5W9YAbO1lPK+BaqirLM0tDcTyQ4DL1gZRaE2jH89+B26rBR
RgC1iVZpx8Ea2iPKUOFKVG7yWJhGsSqAuTwGov2vMygfxf9PP3mVab4e2L3/usr3lb/7hWhu17yn
/VHPruzO8ytWHfnVMroHpruARCBViRNEM421XxiieJwat7yWvQGPNdglRaoA6AFT3QfGgX/beqlJ
UB71ili1LOoO2qoBv9hKjsl7hFeh56hbzqyX26xjoCZ1TCXmX54i2qEeJ0kEcMtwU9vTp4uYq1FX
a79MWaL3QY2We5D+qgfN7h+CMFlPZRW8ilbDlmM0glcWpC7ObdTJM1knW//PfsHQHLPcrRdtO/AW
XoAQaleWy/eI+hlrunkB16fhakjL8dVug3CHZZK/BnM7vhMhW02T/ne97K/D3CwNSJY9cIe/lkCq
D3kSeaFm8b02SnPb2IV+d9atQaQsvfLqtUiIxNtOFZbMvc2IhHP4LME+AzqUWV/7jxIINJfydCak
zBNODqg8SnnNWD3sJnZbYxOxugFo/b27kmnNODe9k+4UfE/wZ/LYXAu7HJbDWOhzKiF/42blxh7f
sADPDx4YYhSmWaDGbZ6e/RLZ1O+uJbvQ+XGJJzPckfkgazeQtHNwYsK1LojuyUO0cF3HAACm1b4B
zrmzeyf9+d0DgGa3L92aHrEavw59t0rxM+yRXdwapYsFe6JZK0OfAmOhJWGLt9jMJIaQhNW9fV+n
IjlpIdF5+ZOMdvNrxDbgvnZB2TdTSLRo/gnn/lMZ2vd24Pzf/dMU0vZtgm3zX25Su1ulwZ7YcjK2
My7L6X/j0KyBsquqgyWzOhc4zWBGe/AzyrqINO5SlikfWa95sHOxkD8TlH1oM11/7l3c9LIJvWlZ
ZPcvMDy772w1eXY1gUcAxnt38gdV8KW6FeWvXUb2LzjfdwEsmR95Uz0jusE2chrjSwPWdGHi9fZj
RB191amltw8Ms39lKlvoCt/SLaGqtRMve7iQuIHxu1zCyjvglAJEFZ7zbqxS5XKj3bFoAqM56ney
qPfduDHJnDrVeGkjJ9+5g/ET3Cse6BlGuJdkgIJQWUW4vHXRi3rThxjHZF3WXQQuNQhwXeq4n28N
AuY7EoWsejCDQxyozsQqZx1um6y+/c5eWcLsL8TrgaqzPz0kFRCexAL62qLgfS3JheDHM+n7GkGW
RyxGVIS+DX1RG1H4CI+927q99yEK4V3sZPpIqkHfubmuOjhJ6thoGObebpu1D0j28n3QWEuvm66a
7/V/GuK2HDdMC0eQV8WpqaviJM9QEwC0YjfXW70/dDslEd6dRlTvHg+0YBdGwYQvKEV5cHUFIQEE
Jol2sCfqnExddcxg4bKc3D+mBrj2uzjxve7LYazvyckbCyhtv4dQhVE4H+RZHdYk/UIvOciz/1X3
3SCHRQJll86py7VsIHsdInPmZLu6wkv0ao/Q8H12mEu19oRyhwIct0jcl+gglhk3bVWmO4Vgw741
G+h6mND/SEkA8ka3nAuq1MU9ZKB3WW/GcI6IzueAoJNgBe3A6h881rvIW6m4W3pJfnarYrpiL5pD
KuXZ7PIhWOpELM+jFxl3akTW0p/8gzw02mTXixCNEfIy9hnzNop26X01j2UrFm5UNCcRkJ1wsuKn
3ZrwOxHqfcoCJBli1qvHwQ6dvV4PSOK0uXqPP0+7JIiTvjPFnUD4m3+6uFyZtpH/dBTooX3ifw0P
sNE7Em1x9myk8m0VDtFuqCvAGYayd6JO2eMA8HX2XRd3FoqF32XZh92ZstZV7b6PMMXMcpuHz7Nu
B1lUPe09sqOpW9Wz0leduwN0nfQxqwfzTpbkIU/YQE0B/l02Fqh1MogXIVT37AntA9E88eIJILRC
IJEuGx2/Ku4mL7VWstWIkHo0UBbcyta0Zh9ntobDiy0WL0EBDBJHh+wkW4G5nSDCRfd+YtbL0G3b
TeRa8SkG3XvKjTg5wV1GlH1C70DWyVbZ8B9FAKTdMsFSYZUEE9OqlsYT/CuFSdVESRDno3SpsI/A
1Y5D6HCIeocf+7ssilI9dOVmKgitBE4Q7+K+7l8b3XnFJjW7Wlkkniv0hGV1lQTxqXBRRa7Ytb56
SeBufNQ8N7LVDyp3BmDUR1mcc6pTk41PzViF93lQP+jExwliugf5MpVvTq9R17whye5KeJAWjpiI
UcfCdtqWlX9JWitaN04Sg3r06ns8kup7WZcmCgGluZhHl2hWUdZ0LzsacYCbMCGZa+wx2XuNUz4r
OHYsmJmddxPrybQcYgxV0/vCmMYQ94Bha+qp+Ak9i8BoqWqvQaeMy5BwyIMKtAVSSKecBO+lu6En
TKfmeEvCV1UgU2jtNZw/xk2K6j8+pikCPgaJlu+PqSd9+Km5YbToEMXcCNieS2tw/cPopsohS3lA
S51Q8NARDfiPBlmUB1F3K6IcyOtoQll1LijitkybmEAENM0RuvfdrZyl8SUis3LMZuyZX7rW/bsx
I9PsqYiPInd5O5RatlLiun8fNOdRsZLq0Qmz6Ji6rr+U9V3Svga1aTyEXQh6WyBZ6DZW/+7WxQeW
Wf3htkRJME8GU761U9t67LK+f8q1/hea+N5xmEsuKvOrqFBRu5yLTQsQcAzwRpetaWcGZy80n60M
2UivTZfkSMFFKxCd+tbVWR2Dses6a3xSwzi+pPVwiefGyY/GOxUJohmAkpIH4eA6OVLFXhiuv+uy
sU2v1TuOuQqU/JUgdX6U0UGy/3mzyrVFp4cmULB26cAkXaSZ59xVQ2k8Zyx40OL4pzgWXogLs/bV
WlbmV2vtL2J83kjMee59rLEhh9nj3Yf/niEB+lUnW0WHTEnivihq90IIcLoqWQ2Au+zW6aQbQLaz
4jCSb1zK4mQFG7sPxCEe7Dd8ldM7M88EPkgc5ASmWPqfziymZWc43f1YND/K+ZUCaK9eu8CtdvJN
YifEuoIc0xWv3fsWK1uitc6usAMXlITtrhOfmJhcoVhF5B/QdEuIouY58CnQ2d45nsLwdl4rcKe1
wWb1ktt729T848QWdNWkTvVZWlt0iacXmhzzbir1+954dtEM+Cxb3V5OmOic05RosTGq+pqwg/7q
NOpJRgpHZ/zwhzh+zia235WJpUcTddapSJwN+aFxLybhXlUgRlj+JtlPQ29RTrEG7htQ/J72VFaK
c39j/dh2vCGE4K/aJtPOwkKuQOjaOYxNeKozfN0qJjxdKpZlsshqahuP406ZylVoGsBU6w5qO2B9
F1fCQ0OYf4W6+/g+FsNf9QKs6Xe90vfZfupDFt1aLfbWiH7Sktew2HfOmGaLPCF9oHRau0m9CJ1g
LPa2feZCNhwMvOhibAIro2z3AFzCBat1tBZM4zVtmno3iWhca2pRYHns3yEK3z+XiW7t+w5qPaTG
4l0k/UOiEkVt87I5moggLN3Wzt+13vkdC7W+D11Qfm5mKgt5nSmszmphfsQRWuB4jbE5LH0mBllO
JQ61c1lGjt3wTzu6RF/lWLYP/7bjarLrA2T6eqfCNdhLq3VBHIu5N42yszyMYQDYWUCiyGRL5xop
ybkmOxt+46xHtyIMNff+bpDFoeXt3Ve6fxhSVjWlS6Q1hI72MarOq0JE4tHrILUmRWCtwtzMPlR0
TJmV21fSBMTQwha3OPyFF1DRsmujz1pFRnMOhO+42HxO1rqpO285zpzDYkSYR5jxpkX+C/5s/qOb
7Oxnbzvvw6B1T75P4KUj9CEI+BwJv19DZYTviOw+4tpuqQBDihKQ/V3ykBlcH6mB6U7WwaQRG1J2
zlbYar2ZkjG6kCasN4HgLfafZwmbDitVVr2kuWt2NVMP/IeOkOy4UDN3FeOycg6CYgy2RQIgWFMC
y7y7zcg1tLdSfe1CzZfSDbgYICN6iYiNCyjCp5bE8VdDZ4bXyqjE/lZXt3FxcYWRkU71krtbJarG
3U6H/HxqW0WQa1Pu4ZMFt5KfVtGxcZ23PPbZ8WbpSzprLIyZEoPvU82ViTOLs/JiNz47OoIWNKZT
Oq2VSS3X0HZinLFBrx5up7prKKucKOgy6DLXJivbGpcQga0KE+ZTOoY7PVANxHSNnKwlGo08Qi5P
+nwaNRaobVl7O2X2GcgnYlkqK+UgMwtnQfR5PHG1ZJUCIN8OaTosDRG4V7NP8rseDuUOmHl7UREf
X8WdGv5o0+DCNl/53Vs1Wykj+8hUImNdxLqGSEx0l7lau7OgN19ENt6r+fiKoJH16E4dE6U5oNnA
hLzUm/FXrPN8sne3Hp26szZhmRgr2bfF6v3S01dgYlgvfb/5FQAv2o/CqnCk4O5FIjO7orATbZhq
iOnP96xsiLHsWg6EZ6GaG9ElTHN9IaeraIyGRTYO2iXI2/h/NqRTFF+UhBEm+5C9HynYyWN1drGJ
rRBsrM7EFzwAIxyQWDTuKkIjrGrpYfJfOQsBYXPZEkndFD6px1phTwsc+xR3ztdhwBzgVDaNu1BK
11xXpUouWFbKPk6qGzuA5/t2jnIusEEbD1rhjGD1OMgzWXc79Ml0kGdw9ZEIs/Nc3Q/lG6ZSxPJT
VFBMN0cPI6leSQDjhdbEqCe4fgUl2Lpzgt59mFw9fBzB8cjquhrJg9cK9hnzoKoS1YY5D8/hQVSv
cVlY3IaoX8vWwCzXbdooj2bj8LJzjX2R1fdBXjuvvUtSoLV4OGURx/F2SSwIuNpYch96EyzkyFpC
f4if9cweYXsNvyyMX17xHkflil3vWo5UUCte9LWITrKoVcu8VptXLazNU+4CyZKDHAVtbhE10Vb2
mnQnXpQhSAx7NJXn3EYTYP6rzNAKj4Vi8ETNxYL5c10mY83D7dmvWRm92LpiXDNjmlmf9e1i5OUh
+o/d0nZArvgyv6ZMRnAqCNqd3DYMT1GVa0vykagC/dugWLGH2S9fkeV0CM7D27lqXhtdhdWlC5mF
KHIzXqnlgGxgoBUvTefzuMPLGAfcSfCAj9F9bZpTpaXlchLteF/47J6Je0efzMk/YclGYFLDbG8V
tr72yBV86NxurgsBhETQxm394lB7AMlz2CLvvgCKhXLdJ1aiw9Itcv2slyFSoBqOC/XQTZ/GHzzN
7OfEKN48SxcLVSntH1nmfI69H/w0p+oUDHb7xwcvZAtXAdhXtqCV53IDDedPyF9rIXT10xHmJ+sg
+wcRF4EaEWI+ylSYoDyhMnQzlYF3ZnGWxbR6CHKzOt0Kk/VVLYtK+NjVCVIIc285TlYzt6WrLBxH
EHNkP9U24XOT+DIvqh9kVVHH8ZrFr7aWdd7crWuVHRZF1VmWBiuvZ7e1X7IDbvTDA0ROBFVV9F5u
/eeruY7Oirabrn7vGBuICpie+5UW4+Ru9wfVu7uVYL9FR5T8XHU3J0J3cTPe4vvu4KAI6RMfkOH+
Iu0fiC7695ARrOugmT9ktexFsADW2xz0zP7p5ZI6UJ3B2dtdZZ3M+cAD5CxKUN3rqBtIUqeAK28t
uVqX5I/W331l23eRFBI6FzhYLuWVZMP3cCODqtxBqEHhV7GJyJf2NWhQiA1bfK1lUTYkfoP9zGDC
iDBUmzcmByspmZrt6F2WZN/UI+1ZJwtZgLpRKkyT0wsrUmUv62TXrgGZ7NdquZHX9smYLDqkE/Zl
DVsz9XFuMl22W0tNKfdu3IWXsiqbxwx3t01bmeZKFi28bx805VEWatmBFRACxMLZEnSrHz2dCcSt
oxfZKLvpZvsn6WrnIEu+hTH80CX5clJ1fCHMlGinQSJrHFxUswcDlZyBvcmZjFix6ge9XeVAmM+3
lnI+JU/P5gdKx2ZwollURyNPKcdkfvunTEJM6OZ+cpysl4fGZUrKi3ZvVp22L03zICVX8Hlf4Ere
nm/aK7MKCywDay0sx1vKHpjNYyvK97nRMyM/pnpQHPP5IM/KjBVkJqb9d/13N3lmpxVwyn+HDgOI
qmwEy/Xd8N3aeepetOCY0xl4qDpAFbyqSS6Jwx7BVMrmbXb07KAL/qn9YdXp6fCJoICymGa1Ar+Z
aUweUmJxUad3TiquUdJH+2rmixrEq98QA9iAHXA+RTKL5ceZftGtyDvUvktyGAeEj1C9FEbtfA7a
EKzytmXbZwAWROHQQfGDBtv6pSVe9JE0Xbxu7Xo8NNhfXOOhgn08d9BGG8pknb0Rh6834aCjVqIz
A7d2BzuxYXYbU6RjIZqyNWaByMQ1VxZ9WZ3CljN2CTYzSLWvNXw0tt8NQdk8FGpAxCEJwlXUODqu
aOh9tY7+MbYafnf5oB5FlPfXfLKHhQ7V+cOqip+FHroPBsnPPTCnDAcP6hP12oq8e68VcKTYpeS7
HJmXZ5GWV3lB3h/Z0un5XsocYHpVGziOdY137qepOCBkDMEg9FAX1wjy3lqV7NUrIVbL0q0hshtr
jTxevXQ0O/NW5aAIkO8RqN989NGACKDIFpnYDh5acuZQn9Pei66FZixbx3GRKjJrl8w+0n1qgyGp
bLW7GV/bj3zr/4+w81xyG1m37BMhAt78pWfRlSHL6A9CJanhbcI//SwkNV06mnPnRkcggMwEVc0q
gpn57b22ZbySQVPz4KJJdipKQDBYlr+b3eTkazyl9sJms3t7fykCxvSTgnRjsI1sE6KOZfvUXKGz
rN4GRFFH3abar9ggfVVQDSwVwJDKXkVrYYTpkKfkZU4ct6Nov8LSTx4Qu1vtAiCcfqwKg++6AnVM
hdVqqY2NfpQd03z2dal54hRZATDDog7eIoX4kS7x2jsHISWRBXijdVVdK3vWMKpJ8IGS99XR6YHK
S/BBDtdzO2lwjqwI8cgYZLbYlIHjrmtdISwv7ZKHkN/ss6u26LjHSPuMNO1mWplzHTpVYDdq8Cd5
QffaYsmSA3oN6ZDdOubjEBnVrjGiZcbm1Rn5uXPWyFJTyVI4ySsFM8Y5DDznTPSlsnRr14et0NmU
5bGlHnCv7OWtbgo4aSEHunbxzzR03U6+gGySZ8yLWBL0KlvhcvDXP2maTG9cL4L5Mr9yXTQw7KGv
rdraRvrX+xkbXZr70NQCrqzSh9ZSnsoDdODSX8v+UGm7HSnR5Mnp7SoMq/Q9N9P2wUn5hkHkm743
bmUutWn0HmTvgEd0KGLrZsd1zXYZb7CZ82XKWhhYYj+uXbevLwMyqOegqOelTfSrqPHKhLY320aN
7r7CqMPg1zDE9TEr2KyTy4/W9vV7Z+SY1oUnwU4uRuQIkFE/0lRvj8U8PvVhYpPGaK1kJ5iYJQx9
pqNu5x4DuKFHX+Ugz+RBdqRari5B9VJQ+Hec7G2rauruN9e6hTC8aV/u95qmfrD0+NAWRFppuZ7B
5dN4okXZgOgA63ztOuUe94a+sBN3eLa6/ruh1APKs7y4uUXxHWSld+q9qbiB6aKE68bWQXZmplot
+VHtveylSCpICAG1qCT6sAx111kZgWdNS6szywf21VAPBklYPchrP+bs6/I+Ul4rnZFjqVRVVlu4
2fZFXx+qMMVM44QfZgVwyxvaj95GC+P6w7BsoUk8K/acfajV6pF9DOCKzZTvAuEml0bxnFXhR/Ft
DKhpFnUXf46hsQdFCUjCYv8NGPP4i7Lsp80S9b2OS511DyB/W7iUFz2zOkKNIy+wtXFhqV53aRuC
TyY1GLfCTLKlr7r+Hqsif37z7KuGao8Hc4qp/vZMy8mJZVWOJiNTGaZGoPLmYSZ8zPswu9bEjdgI
QxmRtguz3RUwuS5B2ucXeTZCUl4OWpLDAEppyyzXxFFUGCu143kkB9575vsKdqg2tcFWalJn7p71
QUkaFHwkmy//10513E1O1WozVcJ51V1NWTYwQfbafOkTxQ6p2SjPI1vcry0fKZG57kuXReYlbX41
WtMeEltvD6D2hjVCz2wh2+Rh8mZypuzuyapk7zvQ4oM7XNMeLFfrV8abDsEGLpetwwvisnL5ZZZe
ecljz7o5uOx0LzXfbJPyx183DWhCtgD6/rjJIl7mIqxEEM9pJldTgymUtEp8P1OsOrliRXCWsteN
8L//Na6I1O9VEx/lHnVuUtmFOEfYodCNW9Q4xpa/FntVz9AYNcyIuFWsTYTMcWkCT7m2deEfw9b4
pc9XNUr/54Sacufyti2tWtllwGEf5dAqioaFB0XmkKeDdjXHNF3WDnL1VODF97p3g92OH3pifbfs
obrieWaWFHkusbOK/TXAG/TvZm6EoA0IP7Oq8CD3w+QhMbRui/prWMotM9mGvAcWd+a72/vemlaW
O2/AXs4qeTGNlv9gYkx7Vcd24WFaeo+FyUdNgc3Pgid6d2fM9hg91UY6PsiDoOJ+P/urzfbLIlt8
dcdK423COIseWO7jdm7SkA9mnR87pXLXvkruqtAhEkoDurNlMzc/+xlfyVMxPbczdbCum7Vuu/73
ShGYQtpJfWpURGVaVVt7tkmy8127GvXUwMNhRIJdmZBPi6HxN9hXh5OraM/jiBq8tOFfyc9gwlb1
kvjt/tAqdv9+hfTkPSB+7lYTUTu6rgzXbixB//Mg2kHxmq6O7X+E8ZT9SET9rSHj9I8BROi0PGkS
e+0Q/ARuDFsbkINL5nvEgUyGvrYELqm2EdVj4WJodqqu+KZUIKsUQHgZGzIB9ZMPxa5BM/hYAJg2
EHeTFcvSSZ7rVqtPmAjCFxfvX3kmCUxfzjhIoIJZsWdrT9nioLSfFKzaS6x+9Y9s5JfQu80vIy+j
RWGV8U1AudiQp6ceVIwFp4mv+XXT1tlbHVo3wOjerk8d9rcLADPykHbN7zMrcoZ7WzAo/UFfyP6i
QkjFhI1R3diH627omdQ1QntApzGt7HiMv2HEujbt4D2z4PePNqmwqGCChMIZoa+Zb0aPrWj6C2vo
lkkcNyC9zpZF13cnUbrl8zAV7/KGwSOLOAsBF7d6U93waO5X15JHwSHyx+KU+g4frMrMypO8tiIT
2evkTMtGNTQCNqNvCd/F1yoDV6/zpPm1V2LL/1VNTJzywLavY2F7a+CP6TFMe7ZqtQJyHZ8JP/K2
GarEb4BQi7XSGv4+d8z41TOdLe/A73bfU/z95PjRKwLO7ciqcVENas6fpk8Wbg3/lZ1n4820Emjv
MY8L2NbmG+WzipDRV5etGLDZg7uCImcuY1FHn5M/kfFBYpvZEm8dI0be9WWt3MxWnOQAROlAAb1y
S/y1fSF8p1kpvW09y7MEDtz/cwZEYWPj+bsr+WXBrrBHsVT7Ul/Jy/tBIXBEYMmjRvaUUSt8Ni1o
nDU4OkhtMQKfElSnX0G+5pdvsEAt202DMWsRSxyY25gxS10PURyZGqcoCqx9LEUDgZp/dn3WnHon
0E55U0YzDTv7ET2IKQt/8OjLWBP/t/5xFL834ok9Ty7sPUf7gc2ZbYKM8rWKzceQifBT7Zv9MtO6
6g0cIqhZ4y1D73syA/zAAAyMtzFvu43Vle6mnHs9gZWEx010VtBZzzfJUf/jTbIXT+X/eFM6sJRK
E9t60mddTtR2Nr/vwNj6lgLapymseBdoGdEdXcm1N1ksYVWel6r1UDgE9xppVlonXxP9MsbstgIf
7LOr+jJpXWweUzY7xsPd9zpNPTwsVUHf6DopJrL5oFUuvsJ/D7JtEJ25C6bJvCqaPm0RzE/rJLOL
t7o0VWa6w/AgL0ceKPhryyfPS9zrOCXLsfGKJ3xDB7kfzgco27SOQVV03jIvJxWIus/nrAjC8WDV
tT4efKwnSy2H4qnONNoRSSsWE8Pcsiwzbv1/Xn71ahhYb4C5rRXfHoSeiE5bxWXFMyw3USQggnhi
N57CdZZnmJw6hEnFZP++ruYxcmDilWyZzffJWyYtFk9fbX+9lupO1DxstguahRSVy4NiUhgRDXYa
qd5ybKd6msqa2myKsrryoL/38Wp4bTAa3EqFEDwRvlWTGVyK2vmhzldBaoz7yIUtITtFO2BQIah3
OxkWvXFQYAbfOkZZnYNEe7DxwkKGVSkJzE3Vv2eRSwKcmXVH2W6C71qo+VA+pONIukZReJtEOPGt
aMBkdpEXrqHOxjc3jOt9YLP7q+naQmsNlYBrppmW+lxinnurNKs6KgYh0JZKjsyUWyFqZTjGhZEo
cCV8b8tCoN1Vbpe8WKafLaa4MH+0CmacUDTv6mhO687oqkNgZcXFgd6GVCICnukOLVXWhgktTE1d
Z2snyxWk+0FdfEQ4O+JS5J+j3VDih9B5aiy9vESZHi7d3iMBrB6PrjkWVEeKYjtRJjvzdxVc4Ckb
py7/mc0Xk+EqKM7mzkabvqdmhNRXkJbpVQHBg4bbkVKd7GKtzZ5NL8qese+gRxlkfrP9u21zdKb+
yI8Vv7e9Q+G3Nr2VP097tIGKD6GZ1VFeutoqQtn05vlGuuAvoXzshlBHGmvazyo+223NLxQBcume
J6XMV1HXiw/Yx8ABp+5XS3kG2b7/rk0QvGqIJmeKt9VDDEJ+C8kme6m9Zlywe7WP+NJ4N+2E2WKI
loQl6/Ra8+HK2OR89yZcEGXiZlD4HIEDv2s2bCLDTOU7+yiFmHqhUV3UgAsrJLE8oIGp3qwE8Xnm
tld0wMPT1HrnphD1Gxnx44MqUIXKUciqurWZ6dZW9iauW0L8HuxT+FMdH4uSHGAZVQAwczj18+Ge
XDDHF5iphZZfROzsFvXvjrarSDuRA+25++sVXGSeexO5ZOfoHT+8408P3XwwI31iP+dn47hArpui
z1CK0iQPX8MGeZtsbFvtHLGaO+FR7fc+sRUU1BvtBpkOJaXKSjCtbO3WRrqz1/ylioiD72Zm2U2o
xq+h4g+7zoyblbys/CjHZJk1axGGyas1sSutqWy2y16lJqPbRyaylb1TkSvLqEE7KHsNUgSWflKZ
D7LXNgGtTnrXHGXv6DuQX9YRgE+cBEB2qKCu5BXROC6mGQ5fl6aJ2pHaHE4Uu35hZ8t60eZDqoWP
WeCVZ9nkafmwzgZq+47RYIdMcmcjxsJZ2FafHtT5MSovYxAjez9BuA1yZyHFK5AjtJU54STCDG6+
12T7zkJdkerNHn9DvJaaFs9UP5W2CJ5qVYsf29aNWFMx7OtuvRu/7jb8ptmDWo/XhciyXcuKDgB8
qWz60rc2zegM70rLcjK2sqc0bPsnJ6zhSs1fFUGwhdKAmtXja1kTysECx7OU37AeBda1bwI7kd/S
ZTJ9FujCLl0D/1FpH+Io1Dd2UhhXXWNbrXBS56cI7VWe2el3K9HZ2U7WfBMHPXWDmh0Nw3bZeHPJ
ItBmfqZbm09liamSif2E2wtrZNx57XeIxDP+K6JcRX0jtvZa1jfXII5e2rLo1pZbdn+AuVUK1j2p
f1u98CgIa2bUgaEe8ofAS44WfIwPdSIqU8cGf3GUydsByhp2mg0NSR07RCxqlMyPMYPfCiI21OfG
zCBlqj9H6WqzZL5pc/HHpew12xzFWz5Mi1x0wNPbPlhTPR73JHBWH0Cbks5T3h2t9ve63Zkr2Qw/
NEQmh0PCUIvvPCmcRTSN+OlzNMZJHA6LZlYPi0ItTvdrN8A2FFDr28geeXCZcj20sbIxyCQvsEdP
KvEZ6ffQ18qtl3vq0VO0ftfxe12XRfDNGsqG+KxO+QF1Pz5OQV2/lHVk7dR8ypc+j6kX2Vawg5El
w/DYJkb9Mk6NsSZFG5fUfEMYdMgB4nopO+VNFt/w0AK7xl/0THZ2dsWG74IKWLgS7EIvG73pDnxI
2kOLgud+9lfb/RZRVhulDKhJRP0/fMErrwYL3n2XQpjqG015bQ1zWKtoDbay15zLKVYvEgrXDFYy
ccgtF9ubXndzLCQo2tFHG6FqQbdEbj6u79eB2dtLu8tq6AYA3JhlTjk0jEaZiZ1ufpTXISTnpVaz
6DbqZ9mMidZRT1PtCp7p4bryrPhZHkZ7+mbCIz44U5o8O06nPMbuVXbJFktY5p6VlFjINrfw69Xv
CZpa2w+eV5LthVDiuVf6YZMhKz5o0+QcNN1uIWqW/rMDHp6yrG5+HzPkZ0Ga7e0S0b3bT9pBHvrQ
MAi4mK8109UOKer6ybSih68hsl1eWsU6mMRCawoSeUe7fIn0rHppAevW7B9dZJM5Zv2mwn6zsuYR
ZSj8zUjsCEIxYTy60blWdPsSaQUgMAdU8kJTdH9HeoLxmIReuPPYOl5jK3VxC045qQK+uymoUp6F
3f95RlisvmF36NED7nhMRPH7AHwdD2VcESb5H+3KfCnbYoUUYzI+81UVG2zgzgelx5Fem0qwRSn+
Kdtl09fhr7Yy81WYzmCx/KpsTm7q6bsps5/lFUgyCF1zuzKfyUsQGOYxc/aek1FLl02e2f0jrJaM
18iKLvZ8CMFpr6eKHzDt2ugiD4OOulOvfcCMSnKTTZoC0tshHHwTUq4/qbrYtKHKJ+/fQ+BmxFOY
+cNXE4FB3lpBdQQvXahbzOYFc5/AOTfzwQqV21AV3R6FtDAWeqbb56iK9A0JQtbij0Z5i88nqCSq
AMg8KqEsCeDuNyacC3hxN3Dp/8ioiTx5BBk7/bQiq1+A2zD2BE+0y4xy5KKuy/iHmkfsWZV9uIDt
hTqDBygrjm3cddHPtJw+R49kIII/g2WcNP3VqrAZkbFNdE+Z3xwSord17kCtnC+JoPd2pVXB0J0v
xwJCBJTCV4Pp6HPUzaaTzr1IfxMbNMrFncyLdLxYZIEuyOsp9glfWU+IpZM1QereCncBzqK5zSd0
c6vbSb38ajP9dNgrg4k9YR4iO/DF1ccWU/hXk691wyVUiWucR321p4aygFueXL7amQs89n2rHGST
fEGErkzlakJnKyVPcS5nxTlwPXYLyUzaaJOaqNvUt5ByBGG0sSqC6YZpLDDIwG8qhqHZByN7dU1b
mog4zfis626xgXDQPKZVDYKLGuczE09n2dl2f8vQjqPzDet3rfRTzANAXLLWuvqAeH8a2ghPs/WC
RcpulAtzA69CbqzZvk9Qi6PCjBujfC01nvkYh0lGmS+JRgiIXXGKvd8m1WuhU5xKcw3V7txb1/Y/
hq1gcp2vNB0lXRB7jy2V+VemeSRUE5Iys0wOXu1ra39Qk41dRtrVFgJ0cKgUPK009Rpl/nB2J/9Z
dsqmWTQ8DFdQoIQslgYawN9ziUQljQoFpL9LdSVYqqPGDl3hDgSbVNFpSmD1t4r/EiS+/dPNi2Nv
Gto7bxY4bIXooagjbDMP/Es2qdbh62DMJgttPgjTyGpcGRFiRIIQ8WH934FOXoLHKdUzol33iKgh
X3Rmp9/izHbul/Wsr7YCJyK5kkghe2xWXkKCVNno7WOmqKACIzX8HNzgtS2y8lpZU72vhQ28kzfu
VogRjXWCnJL/Fv/tDAP3/6e3aFdDhjUKDXqbq7+QTl3bUW+/hZhkKEhp1q1j7rkq/Wp6IucBKKxj
OSdWS+R3FOb0kEVWfSh0296SQ2+ch4SJruYE47MYan3ZD8J9hZ5dLQYz1L4jbLyMxpAuA7N5a7vW
P+hZyF+/tGNIZ4b0ZMgDzyBNC/S7YaPQvO+9ZcQvWBFunsLOJ2+Px2zVGtB0R+OTESbavDFp/CiY
UKJy9be2GA0M7fAM2jlNbjL9H4ZrGjtWpqaxkLQDxWvtdQ1/8j6usSeLmjnPmyMw4XubPlh43qzi
gR17SnSyKFdBJ3zQid4om9j7o8b316WY3HA3db2Rr5B6TW8Je1qrDDwsS/C6vqKHPUtdYj2xf01G
W3LgvayvxuDc2+V4vKLhlu/pTxLeOrYnCAZyG0/gT+3FNRPIigvmx59eBNHeoGK9EDrL39acfgib
/a7ItsebVhKk1hl2d5QPQ1+ATrIsyLvzXNX992oGGVCuaBYSY+sMVrSb4hz/PpCUc0/s6VmejfNZ
7nk3zR2bPYIOmPbzdmlYF9WJ/w0QNfMmKfNNHDF9E2z5+jPeFCCCC2KFy7PR9GTlxXpxjKdx381y
No186CWisfzct0ZxzmurWeJ4iT4RCO49XXFfs1w1twiezG0D4Os1isiI+887azMsz4mv/nFnOxHG
nGWtytOZMplasWSyK6wGTYdFyKgo/kLCwHmQDbcEz8lFdnqltjImpXlxCZG9ddkTsqPuVe3H6snI
k6M5v0CumRYRYG2MgJ5OrxbEiwczQHLuVQnwoohaA/aYe3EjWmucqspG9rbUlBc4kxbIliKkbXp4
P3xd8q4vy6CCxDCP+Gr/Gms6r3bK6qdHj1l24jaVen4bjtrMw1ki2V10aqG+9LqWbLTKxzIg4unI
bvB4LINmOlL8Y7uzUyhwzG2k01SrkOLwMqNgdnQ6fd4sJtGJmijlcZomLUT06QVuA1OCa9mjGVb9
QE2sYbVO6WTMk9+Hab4M2Trd8VeRxLuxdF3SboNlz88aLmLA0Tj09c84c0AcqMX41iNmA/Hk+s+x
agu2OZVgEwDH2KhowE4Y6uIBeAKnvYtnM9T4u5mXPE5UlCd5JsfJs5JU1bXmttbiq601YrQXfT1s
434Idm08TWvbz4J3p67Y2J88ar2ebr/Vp3sr2q1jHKoIVOZBGl/R69pGDa1H8bqj4FjvIotJUOa/
jkx9Xiq74XlnHuXFMJOcmSZPS0gdyGrnSwsVzLHwnZ9yhM5ew0sA035MBJy8qfkojEpdQGtALOoJ
49kyDWNJ/GP7Gnduzxtnd99EJ16tXnV/WijMhCJIjyxOOvESaFKhEQS61v4cp+ldVF30beBbCKmD
H76Ws8S7FAiUhJJ3aAYR2E9D32yVWMT8Pw7kmg0oGY0oKU7yEMZQ3gxd3K9kk6o0xWmc9GBY3Mdp
esHfXaluWn4syl5Oup740kAOQCW9cOEWyTMKDu0DmmB/L8+CYCQg/USww/jIrpm2q/JKLMqYyv86
VwAnld1FJCx6FnhD42USaAB/wsl7TEaTakcZtmBHut9nso1Ha3P768yMJpIVet5LaAorrF1goXNy
N3rdsI/jaJiXuMQurM7kGgpBT63qhTc4j3iZMmOFVhdyOmlFBKpFsFvM/oK614DTRm23ofioaa39
UzWRQlRNtrPKPjpIsoBkDHzRBqqsLXdWUz7JprWFT/bM+1cZK7Cq3zovX5mhq753czSGIcLP2NVr
zCBThSW0rh7dwccv0jrhJ6iam1trzVWzwbzXQ/Vilc4v30/cn1A32SSbVRDq0G2Dsnc/ASrNvkbN
vsVMl1YNWSsXW5+fmgX+JLZ12K4JPR/mjqcuzCqoV0KWK93MWXqJOt3zFwZ9dDYlFqYVXxpMlZLB
Wg6uVp/dtgopSIKbICvkJ0lAL9jno7cpc4gCTAf+xmvbwsngGUgLIo1Ys2TY1I6NdCmslHjn1ry9
fkIyNt7m7Fj0gpmmA1eJ5W61c7XUhlqdE1GqoZsOY3Lbpk4lLbqs8P/MMW4sKaij5upN3jp0egVm
9IfsGkXi7dWq7DGa2C+ityPkdfZL0JvxD683X+Ke5cd/dP3nmLkrwYt8rj38GkY4GUs9Ff27outv
mgGac9F/kjMl0JxE+lVVu+gjaZthaY0ZSECh4l5gbYDpNuxXpVnGzKqRMrK/HJ5FK9AnxaSldxnp
uQAw002u1SzLclR97jjGO2E6Fp+cKDhrCHTWNZKRW0JI9ULT/fCXMr2Pre+c74FmoRKUWw175LDi
AwCGoVfUx1wxQZsmtUNgox7DisqjnzZo+kZjNrboWWQmk6v9sIE+sekYDq+uBiIkSBXxmJcgneq4
+hys4tO22ZWcDM35NgS81TV4xAVxHeO8AbIgMu5aOmND4GbLn0VSOc8QULw1warlKR56XPBFY+2m
OW+8GxNvk8dvQ5ZlUOrm2o+DmianBNX21G/YFCHcLXII9GqN17Kcql3WKdhJCXz7MBKb/TBkn3C9
CbhE9X1oRYvU2xx+5W4+fa8aSoNVMXvl8+kH2KT+oRDaqZqlHnlj1Y/zlZxa/3uluyhHf1firJk2
PPP3kBfk2xyBIezPOcSjBrd+CZJnrWYfY53Z/1iRb7BifQkC14I87yrBZ9zl4OBs4N6+bQVLsxbh
hxhRgFWqqh6QGcVvvgEJAdH8B2DkbM9cK1nLy6CxwwVlzWDWTRtPzGRf9fl2UqujDe6cYKey57Np
2Rbe6uNE5EtO2YmnfMIWaxsYG52vUmbV4CnlIaIuvOpYLmx6pY3jZeY6HXtHfk7lIbXuY6osOJN2
jtRFvgy19XDqgACMebnXSpx1npNAzQNQnO+zrOR5QShxV9f4RLU6e8pdIjL7firenEolUlTU9slw
gvJNAdFDhhfmu9w2H/XOQcfflm+Nm8/ybcNZNn01bLMS5O6YtN5lqE0+D61rb0LUQhd1bpMdvfkt
iTX9/NU8eSSCtTlvYhO0yzDQUVX8r1uDcuPwr3Fi3kdUM9Xbp2T0lpY+T5m1bYmfwDq1bedu+nhi
y88K0scBVyd6b61+V5WeKkRg/ROYL9hU8l9GCpNgSiPr1qdxtI5Ib9oYInrnMzc+uhr2U41fAVIG
/mbcZvweqWUGyJAiMXRm6F8VqWStXJE65lhuYuwikYVMlueKeKaY1Ty4gsqQvJQHKxP2UnRThkog
6JeImgSIgpD553d1rMhosMVBzIfJHH4fagx1f1zKjq+2gk3AEh0btwDthOabG7r/6OrDdNZzK9rH
jqOkey+pgzVUqBlPn5UblEqU+GOWV5AlYcUPVgbL2N2PUMrf/vcRg6kUGzuv/nwNFvCvtsgBrzWZ
d9WCfUk84A2i7teFFTTKWnjjZ8EZAjqlhkVHtqKoanEJjfoNIAc7KU2urQMqNwhTQmB2lR9Ox6Bq
V6URpwo4L+t7D5l3RwKkfyhaFz1eqY/kCZrudWJRtBwS4V4Lgcddtn31fp3JcbJ3mO8oMAZMhEXI
ik7Ql+E2BVmK8ohyj2+W+SNUs42YHJOdBNV68Wb1aOEdCivCtyFQcO1mZmFTD87Jz3LnFPXO7zPZ
xspwWQxwSP9qL1wxLPrKYSd6uBoTnE2tccVRFW66lDgdZinRalZq3CvGtX8flbijOEqBoywkK8L7
c1RU3/yi+f1ahLpgJJ3LzZmI4v98ra9RNhw2BKCPSK/jjxjjy2Jo8uSjGB0CTOe2/3bGNKteFKJK
F2bce8fUqZ1j7okXy8+0Z2c+lBMRoBCj/U0fOeq9DUVFSzjck2whVw18GJMXrDeMZ5bbrJJCIUbc
VaGPzGIzeXCMIcfz2NhXZJQzYclJjl4yJkcoSCQcsetdDPFLa1ksxOwxRwgt8FOhn0XVZ6GW0OdG
efZXWycHWh1U+QIpxj7UkugpzKb+QF3zxQbbHhCtzkcJZ62J0CaB6/aWj1W10Yvc3/eTcJ+0ioiy
HIvajyLHLxp3/qs+CWQMXU5YalGbz0NCwIYc4WTDk134/g3aer0Vro9ZtHZumgZxxoG0d1LjOj61
Q96Qsqi7AOLV+CQ7zBgFCjHBZbas2RXcUsKeTqbahlgdyqeg16cTsCLK1yQgR0DYIC3bhGqvUZDq
b20S90tcwDEG4lJ/Cy08Gd3kv8wBO0/Y7l5kc4/za6diTl3Jm5RGGEwnde1BmIAp8yhd9bWKJBUb
/qKTxyxO9GNHSCDEhfEnb/ADn07/nRAJFOku7tnAE+NR06tkPQ5t/c6q6Gjk1vCzcr1XZwsVrfyw
+txfNlMkDqbej68t5sHQM8SHGRH5Z+NV3MjLXGFR6AnthdnqeMpMNjdle5s19ZLN/unYppN7TfJy
1/asUogE3dQNLDz2BjJ9EdrZcI7yYTiPfAEujamZ1vce2Si7YxDIaTSqB9n0dbAcy913Qn38epGS
evT95RC/dStsQeVK3qA72Co4DV7ykOr51zh5r+4SfFKXeBP/vd8+dMKtwT0VvNE8zawlubnpO1/I
6PvNrn/QYUW/m162aiFn37QA72M1hdkiLToUI47pkIgLACvsVQXrQV7fjCLba3meffOLclo3alqw
6LOCdx+tvwit9Jvq1x4IEQUnwzxMF2uliIYPVB5iVzTYC+XdVQvi11LNV8uKQyjyMM7vr9rFZ63s
02unBc7BD/k576869J+hzdQnJEz8VAlUQ3K8SnYc+oGmuxhC8y+6zt6V/HfDhrAfwzbrkyA097ns
/Hf5Qvj2s1VWVcED6NdymziJ8iQP0Vzqq5UQaLurPBFAXJ26yj7KvrjnmaJiV2FNSp0dARK5LRGM
8PlM67N636TmS+QLcba7uKYIm+kF2kiSSZOkPYu+bc9hpSm7yW7fZJM8DHOnPMOuIdZl6wCkGQxT
Y2thM/9dnGRnzzxz4dpGuTFNqzk7qa2YqyC2TnnXg3T790XkywmjIY/JZMOd0JUY8dc7+RsRdbHP
wGrwVuRJfgoCePCZKcyl7NDNn1QtKOs2ZrAeUSQehN4bFw1P2n1ArkIDiOLgIwyZtFvzo0KPUm85
VWX3LtJNR4bxR474Zc9reqtmvhReTUyV26ePbYoYYEhYvc7trEsIREtUZ9fWZfqB4X/hYpx+a9Ss
PNjGTBFI0+xDM3psKwUVc6MruhcTW4982UapCBdPDMHHm1dT9HzXd6FxDTsjPiEwjJay3eKBsCTs
CjR8pns3fTRW4zjgZnDUM5wW7zk2k5Qsg5yHrtV7z0bcmYS9EYw0X8mD1/SkXTZdtZU3AALTHrNY
LHV90POlodnOCiZrspGDM9fSn62nmiTV+90QeLz1xBbFWvbLjrQHWjxY4ZNsCkgMJpx3dr0N8S4e
LabHUETYpe3skz0f7meBmSy1gDftrw45mJLzdFS1X1/j/3oN5LDxyvF4gMiOv/4Z2aaPVHgs//h1
59fQto8LFtTIweW//tXxNbin8sdDulqXdl8scDM+5KlZHFLmLdiHADcRNqaUm/t1Swj4hl1UBdCS
E14ix8bdS45RD4ng/zB2XsuN61q7fSJWMYdb5Wxbdrtt37DaHZhzAMmnP4NQr1bv/a9ddW5QRCAk
WxIIzPmFFKUSjwCoFr2Muen/ypr6kLVF/MlGF5xN0XVfMmINqwJFj4fCN7VtGGvKQQQDGerJTADt
RwQieoSTyNq1r9jg4V5hhfn3Ngu34EJQbjc4qsVNWPxM6+kzBtH21kE4XU5uGV+tBs47qGDv1NfN
0arqWdsbC8tban6+IhJenO5timaF7SJQy+0UWN1edshCjkP60MJab4DL6MZVu+g9pzqZqDmdEmTM
FnAhlRWfTmKeY7f43dMDiV0Vkegx1BxAg8p7SMinyx6t9G2r99Ys22I9gSrUdhxGQZe27nRt6nQA
9WMPP8IWCIwyDp9Nj/lkOiXTgxWpxSFwFH1TpEPwJcMRSA7NM2+LOJb+XpA8QtYTaqSKWvfJhka8
7qceFclReZBDnVa/ktgLvha18aZFE2sq9kezsvJRXmVl32IOPdfz2QRJXsVT0JDZc5+btk/WAZbg
i3vn/d5/a5P3W4HbwDgGPwgXbwuSCeNsG7vwLZzYiS+Vl13ruejIJAN81LVd7hrTzuvzcK2r47RS
VGGvR6FbT5pXWU+VC0ByEpazk9U2nGYcofsVbP90KdN8uhhjeWB77x36SmlRE57bsCss0FfLXmVN
jk3+3JDBLFs6rroRIUYZcGrDZ0OzrCdbfJUVNc/KSx+H+0kAs7/pp0nVIb8hn9gqASAj9DY4cr9q
SUB0kwPsxcTKa4n20/DBjyVfmGU9Ptpzhz53+IIIHyod0UFiXqH3PcfqyP99Bs1KyCupHqLhNN2B
svifku8s+bRm7Kxs/x9N8sbW081TLJpLhwkqwQA8jcMORglqUzgVT4oPvNkqntHZ78+9P1xlLTTa
4lkkAUTstNcPnpuWz1Ne1qD+yn4hh8g2rfEe2sRwz7JpQv1i26GqsJSdsk1LZ1Fyrb9wZkQNv1Sw
MppjLsNc6GzZAYfcWuBzDYRiKKYShZvYGaKdPnshYLmtqRVZ68qE9hcpWCoWSmSs/6pXc13+K5Sa
B1rao0IEKSZ81PLuM1eH6C21RMEeseJAO1eFi0dTqTb9RWuF/cW27YVs11IHKJ4gcC+rYwkPOE07
3GSAn7ljvfURx4LF7hUhotIj+umyPksg7wIrNxae43q41BT+Y1cV6Yk3yxbI5BZ1HLxHY5t5gf14
H4SG7EPeuO42mi8mU31srFgjcMWzc3JI9suq7ChCJ9wnnZIvJiSTIBH/M7heB0013m6UrbFJ0Fwj
HreTI+UU/pCjIgbweimrssMTGo6xwjgkIWFTs7CN5Tj5w8Zu9eylA8wOxqFpf3LY9/qg/eEIbABF
zRKVallPwMyy96HRZA+YY4VYHabKu95O+3qmrqihArAntS9gKJ4icwyxUyxCBHpqqO1NcYgV93fT
vbOIqnQZY3m8lmNlRzLfKq94O+omcnxSIXPbvUMOrgRn5jjJVu53DzuueBHYV+efCxXXdtni1gQm
00AHsTaG/oUHORZpZfEga/ciTRr/EmTqUTdN/5DPNdkkRzhjVK1wQ/7BHg5MFK4I0togSQ3MdVA1
v1kX3J0R/qrnYVmt9TY2bnYH95tNgM+bm5ZrAS5iAYdwHEi51tm6RQ9/eav7Yd+c+aYDMpqv3CqY
9h7wkELojJZtcFEbPOQoCrcnRaQH/qvAFiCbjPKtal30DXx8Kw2C0R+lsOGtiuBrGvTTntxeu7ZV
t/nIRLdDe938YutGe/AU9kZd7KQQSZSnsdS6TU++cNFiXWEijtL1C91MI3K5c13LCBUR1QiLkLON
2TvhruyAsQxBM1yaHrnLVVbrGLk0fMp6qw8X2RM21g9+Rxw1C87LoDvNc2hC4jHahDz5FAwHu+ST
azqcmYWtmZvMRw9xwBp2bWHFBrMxU5ciqabXqhBi0eBx8iEG7asedN2PrB+2juK0PwOWLlIMa6PT
jScTk+aXsom/t078qavCJCk/m1Si+rbK3SE6ySLqi4iMnvN3tbFdaJ55ly89fjtny0QGV2QpCeVA
UQ+Vk1dLglfdq9aPyjYAnuN0zcFmOYEo02M1IYZZ+uz/XqMC5mChAPkPWAGFvOVezclc3jrSP1f/
1hZaTrv3DXv97veW+OW41s/AD8QrhnQ25iRdc2GpmfbWWGa7Ekekx7ILPI43kfemt8pTSqrgQ4xY
P3TpYV5hL77baNeA2MgBodJ6Iau9ZWpX9NOsRdT42V622SVLWGLka07y2lU21a4yrHNdxxvBIUK6
zKtwW6tt9jAhYX4VRanuAQ1MC1mVdyD9AGaMxPpezuJFicL66W1lpxwGbxagVoHSc1095b3+QnLP
utyLJm2sS2I5P5HxBJ5SmbC2mlkpGy+yYRcH5g85FngxQJ1Im75UcdDvb9XO88etb/olD+p4U6sj
9JDIK1ZRMrqIJKrOpcGibQkrRPuE9IjyTOq8Bc6Yb0okdvdOZqtXL7bjhRwhuuZt0OL2JSsgkQdE
5JeisY+jbRuPVpiZj2U/gtww8JCRbbIA9pBuhsrENmUeItsqmBmwjCHJntNI/YiaaRshC/hNEYgi
2p5QHvtJB/rhR9W+rfIGzfoyWfnWFL5ntXuJWtP/GYJ15vEef7P9qVt6agddPx61g2ppm9i0vMcW
pZsXzJDgXs3tsjpEqI10IxDrAIeRl0hV0UpsLX7982BYcdNjp7MKzJ23JjamcrbAiPqXMld1hIHK
v2dz8Elag9rB1td6Roj07wnHulLlhFNij8dRkFgTtRPVYhnVXbdv/eYyzMLYIbIKSKajVQKeK3uU
bXUT5HgjjKxpqPAfi7mQV1qlB0cvL8KjvGqSPIbD86cux/zXLW2XRnwDtOxiZTXbZ38wjoHCL6cl
1bFSItI/iJsvGiSyfrBo4NLjieapzOPvxpB8d8mRo61X5i9Z3Ylt1aHpizAZvmE5rhZS2DGHWZba
w/iNs0SKhVXU4f1mOwtzJu83IwjN3C0drC+pygLwzGfEvxsDgGK8FlU6nYWeXO4D0hqgiZ5pLsHA
f24ioLhp+qJ6YEU2WdmQMctKzVzjXFQfInXKrsPEehQndvdpev17kUTRi9q64R6hKnNjFeyT7C7a
AtB1nuNapEi5D96eYO6cZyt/XyHEPLCBF7zvokWSsCHFQHjEOPTWSVR6A+LPp6ntlOYo6/V81U/p
IUE2Y9dlxLQBX2XfhdgpMOs+gww4mpEgl1omaMLryIayT0V18P8OCFw3ubC7vw8Q4D0+evV6n0SO
ka8i6Yr/MUkUNOa6gIP/qHbBd1UMyleyN4C+ilZ9ypN22ng8OE8Wb/RQ67qyjRSje8hgwawqe0Te
mXim7inDwtSS6RVlsXgfFFW+4hA8vnrCLsEwW/1G9qLDExG3QLoSQA4UodBBKMKxLaS3qIJEeEjU
ynmUnYjqNFohvmD4Z11x9EQTgTEazoIXRW9/yul1fzQPoyiqpazGxaBuh0Ip1nI+t+gTsC/dYxGU
2AUUGUmkOKtOHF3UPdoA/T4OcVHHsy/a4mVuIIk+8jCt7ea5tNHQUHL8KDqdWPpUKAieB9GD1gb2
r7bqFg6J6ZWaxu2hsURfH5WhAC/sGhFGCjWAFq8lSsZ2TNb6yuAclRJrSWy33Mk2MnFuhGzMubf2
969rSUKAPBv/kPkb7GC7cbLs9HUiKpktq7ibl+Fo0zS5v5Ij5E+BBzc64Zr6KJuyYUj2MC4BRCkF
di627xGLYEdglJH6FEV1cGDnjiVBqntPAJmBgTfKq2+kEWy9xCQHOHT+dsAC7qrXsffooIaroO4G
EqtE1hq0EdSUwDevCI1lh6qyhqU/+v6iqor2qs0m6603uehy+NZOVtMS+UY/IGLDX8F2EXGdnTmz
y2WBoELzoPjJ3x2yTe3UbgEbGxCpU5LgcXCj6hAAucqC3cl2Gkf9ImsJ5IszbOfTBPXsZKlVg/Hx
ANIaQt52nALv3He6C341x7BSH3tza/TucxXV6tdwsovtgDTj1sQT8B2G8WSE+gd4RnvTki/YxVUY
vffpZxcJ/SMJy5ZsoBZtTdvZ8UBGlXrO23Gy8lZd52Aok+FBIKtTirxxPff6KQuT7JWDe6yWhBV8
Y8GMvtpNi0SIjWED0cmdKBRwYU3yosKQ+6UDgRoqEtAt2S5canwMzvAaX2mojD2UyBxtMy17MQce
Jb6bxGTcwQZ6uK09YCqorCKvRkLYajyO10n4UTvFi+4N/a8w+hF6vYLeOeoV7eCU+JMnaGZVsfJa
xjFnC+hV7KLdvZGMI3Qo3XgLSecsxJj5Zw/nyZdGcTfJPCwzAkGszx3IBVM1fJg/ZWYYD0PPPsDI
hwfZTlIu3+qszbe7XM998aJIf4K3GULxIp2W6j1caFVtlqPIHnsYiJdqxNExsvt61Y9xvx3wyMOB
jj1Ghcw7rzIleAaFGGvaCETLWzHFeIdOibHUPNbJ+2idmVDh5Ex6aSsHPu1+ceud3B5fj1ufHFAj
5IWNUKAc5dxVHbnr3On0teytUPI5RRX4Pct1pgZ514tV8BUVnviR+7gqiXis3sEY7xBYdkBpR9Yp
QudGCki+K0OTLJM0CM+xkg0vYMT3BmvBglj3tCOyvYRqFjXrwoDt5kIGBMw747/4po2bUgUTWNZt
f66T8gDkTX+sSgCI6kwFKxsXDEatp1e/sEgK2RZiKnNH4ndLA+26t1Sw8GVplOwqlOm+NnxHSKKW
e0Xv/V0F1a0m4wSyh526qMDAJuDZ36zeX9a9O33z8S9FjTGDIF0a/hM27JC33JYXRkpoPht7hDGm
k0+Qb6WEpfbe20tEHZL3qGWZ10bgZyI2tHc3Gp7jbNSuiYsVhWOMzkIEjvruo6lAYFvPzlqajs+2
aV7IUhJia6xthpPfoZgLeVXGaqEt5WVdh27KQWbsD79bUwhWNgfFbafGyj7uvGYRCQyMll0lqmWj
zc5bOIxfZdH5RABEcM27EZ3EfFJ34xAHSzctyEPawtukOjkmfaheDZ41e8kSuTXN3BBtyoFL1JO2
gHjKsLmY4HEZC6PLV7pbjqdBVmV3pHOaclonY2vCQDmNnHAYQ3FO1Iivfm1fKuj2KyeogpWJCfeZ
vczvwgrKdJe50+u9SV7JYTVReYwNdWx18iAeNyhVUL+15vMURuyMBw91ObvCd2976/fFgAqp4Lwn
CFcPBznfcPYjkqm3e/+a3Mgnh6w2ojFBj0FeME5PdZ9NT82k8gVDXnMrq7JDDQqeMxgV7WUbEUDG
ITcNBic93ptUCGtR5bTnniNjtOT4u0Atxn+Qc+gVPLo2fL4P91mszoDvdyY4M3QmPFs9cvh5lcPl
ayi2+ovACUJcnBfWfJWzr46qq8tQS4eDrHqV+iSsxH8EW9R/KdR4gUFK/jUJKhgr7AxuVews6h2B
amUle2ee0MrTs24vq07nf7gaW4mp85KvIygVXgdf4+6BI9O3Yp7PitJm34Sot91etSFloOSI28tq
pLHWO2WWXWQ1DoHQEeL/0o1senDAvsqXGTOjO+g+hHMCT/nXWmcFshoWQNlrgtldiG4+i829QxTB
MsyU5yRzqqvVa4fJwUUUq681pxLzwezVah2bwD6buVqPsQUjnSu08YpFEastNID/6Ci7DxsAwOXe
TNo9P/RtghhdrSGu63rnQXEb5AnNHskhu782vjo9DW05PZle6u/NXD1mfWKcYuCb507PfaI1rs/H
7TW7qdPfZdNM6cClZe7lm7obrck8mBY591nLvVD69mjGg3EJR89e1sE0fHrVK1T0+EfZo2TYu7Xy
iIWYuq8jhEqH1Ai/5JX1LYzCJ74F4aarE4QelFh/6RHVOftm85FysnsRWps9+8NP2SULS5CzD5rk
UdYivZoW6HCER1kdESnFj2UItrLa23218x1buU1tmIE5C5wFCz2ZP3Qtw8DEKh5A9epnvAK8K8rs
wx7bL52lHrr1UvOKH35TAm7pHMLamj8bmvlAC6NezZd9KoAWC2Kt+HH3pFhQ8lXVTDmRvFNOzlwM
Adiq3nPJuMwdwFmVk7y6V5F2WCiOnvGrqsyvpHLIhoRoVqoIhX7NBufB6T39KciG4HngcSpH2XmR
H2wgcitZ1TSs6FXW831CsI7cavrcZsI8eAIUIEQ1tt1zIa9kITvkEOiGztKPSm1tKIrYAFceN2ze
+Kl0QM+CsJ6OlS2yr6S3D0rj5FezNuOXOtVAbfoINOZhdPYNRSzkTUWeEEqvQg1aJnaudlF369CZ
bY6qbHb57GKBfhSXsi7HIKNWr1uHTYWsuokIz7ereQaYdlhtETAlD2gXym3MX5Pd73FUaMCFhzvl
7WXkIPlacoysmmEVrZ2owm5Dznt/F3KMEqg9K233bqMx/8NnP3p1e/yprM4GAe0Y4fdC0dOnECT8
yS1I9lplOcK4wqg4qEwE5kLIyikSfgj39Gy5DTLwoKSDI88rqpxLTkFaIFtNLewZEfmtsTR0c0C9
36FKCPTJGN9knxwVAW7ZGKNurxKtYFNvtP02CrIUFjXWmHqjP8V5/iMHZ/bLTs8Ibio/vBDzq8FS
u5ekQrWR7X126sGLHo1QyTat04UvRKLZVvVA7736Q95cBPW3sISeUYsY5VL4G5cxnbJDOigzRLu0
wA0RDQNFqX5DHnQz4k3xS+uSiw0z8d1DU3zZOGMIGDHGaAWzwp2WadrDkCYRHOlAeYNK+ShvAjSw
1jjEPtRIhyz6sk1Pqt19d/qifpaFZXUfgCFmC1YV/naFOMjg1Fh7zCMAv1XPhOiWRDiCJ9k0kt9b
q32O9cXcaSaF+ug0PJ3n8UGUlGtFNcwlBmqc6ZExaI6ymBTO9MGoXjJWkC0ygGW20R0O/7L3r9E4
MzTHDBpwvE9bneRLPG/k5yqL+wNqgMrJJY25C9IZ8Ti66PmChX3Cb2l1q81NvOyP0PaGk+0WwUsO
uG8dDv2wliOE5mdnvnFvslM2kfvYwGtSH2VNLy0LuJ8gv9XzjRqSB2wB4kdZqH6cPJYVq5Hbpcbm
3hGLGRyCslftFiGgHMvWV71dIuQfuouA8zTRjLI8CnYEjZ9jKYVUy/Fe6IKA00p3pgIwuN4cDB05
dX6ROqJRoATTNvAebA9P8KJEFN9ys59C4N0Ut8bBmt2oktmxKo9r49ggvzFWPjvSf5pln2yrHR9/
gUoHHAzP+inHMcVDe7/G6uUJ5bT0BIDqRXbJInbqeissdwDjJPwn2TbGyO/5qLtu5F18V7X9zboE
wuKMQAwJayVJ/gQkZ10bbf5ieGr2EuGD0IVucZFNqeXUqK+oPZtqxhtVNmFqzDpxu8Ews6eixbGo
dDCHC93+WtakVuVYW3FB7qAlHqYTUDqA4jvPRJXMKH3IoOjxb1G/NNEcI5PAZpfThJm7i37sg4+h
jr5Mk5f8CnN+j0mN9n+uQabx2+5HbWrftaKtH/FbICzozzKqHNcQNUtWdlam6lZW8yb9XWVfmh8G
zXqXmn5m2b3okTp8ASjCksGPYjeMivrsp+LXTfSPAaDQfg8wGkCimhL+qhJjvBIpgh9IZlV3uukq
m7KpaldQeTHvJHd29eZC6zxU1JrpsSGVdMFdAwN6wmoRtBEefAQQj22epfhaqC/mJKJV4OrVK+fQ
ZqF2fvDZVO0JiAwn6Hx/++ORgD8WXlR/CsLBZB0G9TWFsoFrVzE+lbpOcMrOsrNAymevhvAKbSM+
kJcROOv4xnmo0nQbWV66KMgS4781N8oinK+iCkxPGIbZRkN2xD8UsGCnStnpunYsXZ6eKHKWIEfm
Akuu31f/Vr23Zf85bnT9n1NrYGSto/Gdt2q08iBwHqPQm4275stctir6CFAsS7U1THYsvuaeMSvr
fnO79AT48dGPVgXqZphBU+iqAxvP1MA8h8mtKZ2v7lXN76A13etj1z87Q61u5f2yXd5xnzMp699T
1UTy1rCG8aOdnafLP4WtY0mNaBTFfIVzNqkxpCDkiPtY2alaLgbVPpifbW1mP+QQlHiz7Q0FWFmg
GhrTj3ZsR+FINX2HitSf+jBCtljXufG7XwKn+egXjovaKdTd7MWdMLcMO+sDUTF+iBrexNrYiKvs
rBLOeN3UDQejNdEHnCWJyPCMl9TM/A02iagZVCK1AYC6I0dAc44LlrhezWOMwKgQbmn09mKfkV3S
NpHvlAvUIjzw5zOKP+cn4i/lZStlPlAIOjo3KZC5zhvKZm35peIUQGZvH/N/fa7yw/b6Tl2lOMYu
VALR1Vl+Q0onbjYK9K9VnmHcqyjDePqvq7xIMVWO3Wgnr/6rV4lTb0Xs/BPohkECMN5bXdc+3gvI
aQkqulP6V0cIDnIrRltdeJDh/xqsptMSkFxBVMf6PUnMCNgW2zGto20Rsk0pc+dJ89Lo2jeD/jim
4qOamx3wUptwCKut3B79GWWnmf7YI2EIEPoZezIPjwAg6F6TPtuVa59FE9jPAhz0OvFqPBJiHjMs
hfUCJiz+z44jrnqnZsSTbGMRhEJcvbmtTCOibXkc7WUb3qoxZh4/ZcXV8+GqhH62bU3VWdajpsCL
q+1lm6X7UhGAKUGLnBTEaVswCqHfLmRDpZrwRpGm5T7jDVfv/nRvv1fl1Wg7FyW3clJrVQmPXkHA
tPamJfIM6fFWJTQUGqX1pQnq4WLMjGLZPmEmtSlU9BbT+a4SOxJYkAG8QaSuPWW6muh5PU4mptAm
MuflDNGQBVqVOZ62abmXVXcGcPihmq7iUbhrO+i1x7RY+I5WP8woKEK3v+IGg+7CtUFw3doxdYw5
up1ljX8/HWNZLxVdQ/Bxvul+ezoUq2R0CIbN7fdOd6jWndsbaAH+80rVTHaYgn6DjEUDUfqfeWS7
oc76KyWOE3/mCeerzq33XtSYx/s8sr30gmNllN3x9r7rfvyIch1HJZtgWR671qvwIGuR8Q426Vxt
E1TwrCbs9iNE2lfLmLIFOYPq4KnV0Rdt9Jxl47vOQstm1w+Xau5NlxBfyAdL8d2FOneIziS53k/X
wgcoj2/SsJLtLlGkyhhhDUII2BGY1zeT24mPPNjK/r6Kgo3e5/UeAJj+pVbRuInM4lvZcUgzNVec
0iLCApFNDTFtXshUgf1oBMYexdgMZ1JUKNvNHXXhPEUQRl5cfKUOnm7VazlT7o1oPUbEL4L4xVAM
56zNBUkeqLIZ75OvqdVuO7PJz2q0lyOqQQPfNbsEl02jLpHZKdaprU8XWWRFqN6uiIEuPA/lb9lU
A6Nkpa6MfusWYEZkYzEPvvXkKc8J7G+a7X0ueTUNsMLtYljcxt3nV4uqXqteDhtlniYalCs+K8SI
ZkjjrWiDZtUXJlwVjuS3Nq/TUhXSA2Nkox234cmDifbnLtmsVIAjZZt/g0TqMzDSciDjZtM0rSat
idrFfZS8SR+8Ol3VpaHurXLY3HstgXOA0nsbFYzSY6EFLeGl2P2iu00LVlQvP+MiPaCqhzaMmB5A
c9q/ojF9sVPVeU/A00DRYSNY8iMA06BdcHvsDhafcAduw5kNWLRL6SEb5aOyur41Wqbnn2P/gPmW
flH45+sLOa4XCk9E17DRLQtdaByDv1FQqzzGtonFb14KjU1oyq410dl8uTGNmHzEm4gEyrJqS9C9
iBds2ecQfU+t/ABVE4EKWc0i/Zpa36e5IlvUwvmVJHpzMnM/fsEKTl+rgvcoq6hAIqkFPRXZenrl
XTarE+ohz7KlImu+mMgfH259aRhufV/VVnJu/CqTS+P8HiubjBbVuyzRHlVFJ4XieVhTC9XCHJH5
BQDEXTtO6lLOBtdzSbRVHNWMdahJ83pdBKO3AM4Q4bhKm0kwR/xVV9q+nbXheB7/GSMHyuLehjrv
BLdXxWO2spnhNs99UDXY7qIiR7W+t8mrv15wHEGvhQhskTf9z3chR8qCA8Y33yTBhVsG5Crx0Q+O
OJLPEUd5hfPH76v/2aZEvb0nbbC835AZyXC83yqv7m1Wla67Ds0JzTG8oyBQdSu8OjZgN8U+1lqW
V6/uPR1cnRraJCP/upR1OQfgEHWtR0O1MP5M+a8D8e2D0i1vrGsfvlya7O4vI+e6zyA7gKJg3172
2nmom22oNuP7MGgOFnSjffLGEJfyCWKwjq7PB+a9m2lki9l2gKxTe2qe2yoCF0ruAlxylbN6g5/u
yIH+aONymfl2g6HAK1IX+VM565qN/bivoiLmp0gNfdIEkFG/n9AhSJYeBPutk9to18+CZ3JI0ubt
LJMBC3O+Q3b8j0nkAFncJ1KtECOz/89JhrjbyxdQVZZgjrv4qX/F/VZEC4WAmpYMw0+ehE8OSbJv
Lj/URRMU9VuikBUB8Yz4dgA3DX2l5KrHVbceTbd+wHwq3FZ65ZzaEdWAvLPGQ+ra3iGPsnFndCUU
h9wyN70XWg+EdvK1PWbjtRsb9A2zbvpSWxWe4WHgvjWxQgiUcCEqCEmy8wsHUdsCj51F0MXZGsUx
oBZZUbSnoJy7BthY8eRY2xFyH1hwsarUVgEKnyCVVGRpscoGO1AABAr/QMD3FQ/DgwuCb5oz3d+U
Ej0Y3FZxAm8eu7x4HsLRfe1MTFb5B6VL2TkMZbo1gxgpxXnsrCe56hIF7Zm5KmIydUNtZZd+vrex
6pU21v6zaRAyGjRlLadUgkI/966d314Pim20J/ZCZGCeoxjBT4WhK7a3F7T5C4CIOQvgOaTHIp5N
hlOhylKXWxMWuP8ZRSLZxqr/tbew0N13bYq2nev99GIlejZCTHuslmx0hCGa6ToEmwOyz9EUPWM1
vMjMfQ5m6TPVK3c5y4yeU3apF2Rv0X2cO9TUJl9K9k/NgmGjdQjxjq2lEmvKP20Izp95ClAZCxP1
6uMXvstADDdDO5IW7dnUEJr9ZB8lrdUy30pXeacjyVja0SWagTcsnf5n2n0KNpvfMtDHq8phK4Nf
36+i1nvA3oMNLa05W8jLP1VzU1jkxtFJrZd7kz+q2iEo0TLOsamcB8k+LydKE/JAWsi5LLPOV/GQ
dtumFQHpsbptdr/zF3HanaaOuGMWeztfnxUNmthaQ/u2PhXVhAkInfIlrGINM/e8OGcoHi1b8Pqb
pgzG472Y+vJ3dUxJni/vPbNuWxhg78GR0hoQecugKo316BNZjb85vuK81VEGpIIV+Nm08mqdupV5
UVFv2iVOZxz4Lk1HU6BPEiaENl0+6FWG/wxMEsVGUK2DiOZ5z2amTfzPQ1x8olPXtvrjjUZMzbdj
41GiEeY+kKn6o98OFwsEO2n3XVOk2dsUau4xJYy5lNUcWMCqIVG4l9UBXWajSrIX0VTTg6OpvxoR
4Bac9fpm0FUkyN2RObr8ByL9p3bS/YWO18MzKy7Y1aB4qf3Oe5ZNcT3M2+XiQdbyKtNXpoF4s1vU
OL2mzQPJ7v2khhrIaNE8yKY/7Zlbacd7kxwRgk5AG43fla+Kp1DJXzOrMj89vI5g5ubjlZCYBQQU
8rYhCvWNFNamdR3jU1VRjo7A8T/oJUK3huoOK5R9jU/YDFWgfybPSFEVRzCY1ZHgWgMMMnPITxYl
pMw8qeHRtPUxMey65IxI/TaodSZz3/nIujUo2KDj2j/LAsWjTQBI9FHWyFYMqLBiqiyrSBvpD1kV
7O7jRYLOTe+azUG26f6E3/E4LwnzlNA2xDOWTAQcStDvc1Mah9k6rIdogzoAplGAk9kk4TgKAg9V
bXjEsgjcul6TYuxnuR/t1lb6WKbBan6QIwQ//L3lAfOQVatO1V2sE7EA7ZCc7LnIEAnDtkvfy9q9
XVZvbYC0FkoRl0eVz1uLv0bR1DwEY/85YkgAsbZMyNfxLTPMqPzqli1xCyfwdrKaVFhYVPDUj1po
oLZlo8DaWt0XgpP+TzImi9RATHgx4hoUZJgWKQJThHJI36fIw62N+McziaBwXejAP/MGbE6jZt3R
MTXrUHvzL0u06qXMeX6FfbArrXE74GxyqlJhrDXfr15KlAB5ZgTiO9TKpc2W+FdRwFPJHA/+XySW
vpa3T5Y/1dvU0bSDhnJNofNEzYrJumL5qm9CzryrQe35cWdNfhCgYC9xpljXNE+hVAUZKIFJv1Tk
917rKnqP0i5588TgLYuYH6zw4mHbxb1xaIZiPI3pmG68zCSjW+PFzGHL+/AS5RhrAdIbfonEfefm
V6GSjSVVcw6HGOClixFiMna/SDu+8f9U31hWRhAkgf9URZPYlEpdnwigjmzeR3dbVCpJ5Ep1Nh4m
eQ+ySPhdLBW1mNb3Nm0oxzOrE5r5MSImOeC+Za4546bVbOpBilTDv9YDax4vNO13v2O64mEsOpfA
t5ujlGGKfTW1trkrtFDZ2W2VnMDIJjxXUCKWV7INmdD3smvirWwf9brbIdX+tSPKuEw1jBGl/Y2s
Wp7Anm4WQZHVpiyqA+E244tmeDmKvpq6EgnW7IFZcnpJbWQ4wl4/VT7R727WU3M90MdaGr6jCKBt
ah3NxMmH43RToDCV8P8xdmbLbSvZtv2VHX6+WQd9c+NUPbDvJFKkZMl6Qci2jL5L9Pj6OwC5tmu7
KirugxFMZAKkKQLIXGuuMZMzIYjXgGK2l5CSjqWHWcrVgp6FQlRz7xSJIYnZVLjQESg8dQrGrFR5
Gg8ODsCkvZr6uZX4qILVcL7pwlnbOHXx41bEoikpHnGt+pXEPJKqEnVQkZYexWEYsfw6uT6dvMJg
/hREcjKPDowHo9FNAPBtdGnU4B5MZ7gu1RE4aEg5OZmrvSEd7dYklnqOYKotDN2WL4OUFXdJwmvz
sFQTT3YZpg/h2IdXzTF4pnA01jHONtVZvX2MSjVuvmpk36OqUR+1NtxY08lcJhZ7aEvKah5m6YG/
bLmxnpiUNc+yPsxvWYqkPgpt5Fc5nVua0mNBiv0f9YPciDUuT8QSxt28cUTyI8lsddsa+s9d8/65
GbfNcHQ9hJF/jh9Z5O8SvPaWTEbBfzeN/b3Q8pXmqc0bV5q1VIwqPyPdLgDZJNZGK5Jh4/VOsIlI
akHnKRJAoQUAYUdXuWHZcJratDKrtTWuE9HHl4/eMEOorzZ5vbMGe84RKpc0leYG194KgGeqXuaO
lnKNO6dRSWNoI/UVVtTc56JZpQbuOqkYTrHm+w9JpaJoiAtCvZWk9mDa10rjhxWNFoEijCj8lhjO
iFXLQvNt+YUI5JcE04nvBYWZJPNxvEL3uShSc/gBKO7q+ab1OpJOWdhqoD1p8DlWneqED022TdxA
WRtG4F8gj6rrYFD7S+wKua66MXowhMMPJ+zUB4pwzsTwr34QmCuX0hQSY1PK3ZlS7twu4Ya7U1Y9
QnD60W/FI1ZeqdZGR2m4+ZkwVH3qVP0aTmXoBFnFQ5WLYos4l4jwoGHrrfgjhEwLnG4B5udjYNHX
j3rVJmjoOEzTuuIh6Xe/zsGkMDimnfg2HzKfdjQRG3s5Ooy54n0eCzecwnpfS3fzEGr81z6uAkRh
E/3qC7M5BAjtFo1tatfeoyrUABK2ULne9nMzU/3iLBOH+7ozLgfZttum6u1DQWnoYcRJZeJu/Nnu
sRJzAjRKdazlT72xiChAe5wbLk5rgsjh1XfC4ikLgvsG+xMKBxmI/OXb4DHdJGJHbTT5LoqEQkoC
i4vR2QoqoVg5mUj/v/o+7KwxK8dnZQQnLIusuGmYzK0TVgvnyqjkVhgaIFEbHkAVV8GeO1WM0wE+
86YgWm4OSrfycZJ5ZGEKXw487xfZeG+1lMn3RI0wrqDmnAUwNHLS7zivMRm0mvyblTPhimKAWi1A
4C5v/Mu8yfUoPDvVQ+cCfSVJYfoXEXvuemh60H0sg7N1T9bANqBpCCYgzqJCAgOe2H9GkZ9k6yzw
iqUVDP1mPnh0KzTzobauaiNnSsvG5SommO42lC67AZdMQ/UYcbZkbVhd9LNnHj5vcmuvE+C6w0bH
PxXQIxJLybWFaLrhPlMAUWi+mJZddb3sgnS4nzvmV/MmH8XXchT9bh5bQAG2cCvtyysEQv/s2xjI
LZQi9c+6gO7r52Dy7JB8saotQr6L+3jaiNakPG96Jb0axG8/EFPJsoMBdl75l3Ee7CdWkSqQlmmw
NnfPL+OexZhX1gBV/nrWiFTSrs+TH33YvmEv2V6AnTXXQcvPrihbJLgF8uYKQC3Gru1LVhXBgqea
crbDoL6VnnUokOm8SCOUO4z0+vXHUWFUAPLrILF6Uj66qdzO++0uFrtQQdcOcbVdDFpNaVlBqr+Z
NjisTaxk4gg/X9ae2SyYtDq7vnJ7JOh2MOwQIlHzFZ+juIG0EQTojccRcJGEvDGqrL4JtESnwE6/
OYOd4RTELruKfoBkJq974ueSP3qC0lXwnMOKxUD+aNaOctcOUHumzsIIisfAh2TqGvI6D7CI8y5i
Cz59pNbm3grCilijgUL8YxMvjS7RDr/2+0o5HJqATGurJARobJw8+/rM7y+5NjXikcJPb2rqp9d5
AEA/UGNK1XyMnzt4PFcL2++NfenY/qWWzh5rbqQtVlrixph+xwmLq0YULW7lPjbR7I4sx9lBXwnX
c1OXqbEIFL+4cwkwfDbF25iYxUsXJjBxDVzTlPmgVNiUD1bWYe7VWZ+wtCk/s+ZS7tKB//nHUTVF
Z5RuKbuPo4Dkj1YY3prUlJe6q9461OmbYExQ7qY9yM88+7kxEOkshtbNNr91zEPmfYqSYQNOxIQS
zajuFxEoE+mEwdFQB+dCudVOE3Z6p2SFe5l3tTr0pgRD+x2Qq4E/f1hRFmD6YuWTwhA89Efu71kB
39RoszvbaayToqvVJewkiwEKzPY9QdOL0gt5aYe+2EWG1i7UNkxPZeDdWs8RF19rOgInUn4tNfOW
x8J9BHah7LoSz5pMVdRn1Qp28wCzUDH9BLVxj3tAiyKgjJdJlscn6tOqdRXV5nMLMllLwv477iqP
bpConzXMb9adF8gjjlfyvvQpXRoKzX1F3Leah/IzAnheV+bNwluEygKl2utJb1746cRLTa+K7/55
HkkIzV9KhCQPfmvEe83Qle1Qx9k1br1oW0R4Sp2QUzDFT7xhGbeleajL0Txk/BKpok/A8Bl4f2YL
1EvskFPfPGrezP2/mnNvI4n4Z6gc5lbXIJZdfpxtPvGoU66AnMQDtbDKu9E+JxH1rFFd6hTZaPEp
DnQK5VQA2FnFb1HrlPila/q3qe71nbVSmiB9X7S9ONgVkGtcF5GYQGx4lIWI1twrlfvR1ZWdPgAm
0V01v8MDjEeFFYirJKSxzCCMfsHW7hp21gDNc9MNKkjqQrzw8AqifdvZLMDnl4GtJOs0FRtAghF2
Inr9ILWwech1r90nek2Ofdo3b2qfaodaKbvFaMif+wwTk98agSk/PA7DxUTcFcxNdBGLE7Nk/UDl
BHTJQZukzk3NsxbLQ7grJ64o/Qcp7pWGq8DX3nfAezqpeZNpGG6IeNQnMptoxLzhxH0XO5Jpg93o
TSVysfu1y+WEdxYaIpJbVlaQBu9/fDRziD6kjkdyriz6stoQzyO1P4tYFMFb21af3URkKO3kHkGR
6i8aKRdoBfgevOrohrYdoOwpNgSNqvc4KKk996Ov3liS50I69pLr0uBxmkSfY1lj42Kq8tYgHlwZ
yWhd1NZAPBv27b0JYxhDS+uBwEy2x6XPwXU9N688j8ulYXMmlpQvhYtUMIu/tcAiiHMZhLxbU34N
UxLg4HJZgDlBj9WK7Z1zcOhEbO34iPUMqQrQ+Fu/UqpLkcpy5eQ2cVqwIFzTlfc1HmGdtQaMk1IB
XGIH/Tv8obeojdoXEVIRYVHqeSUq992IEIRxPdbPmt7dZR7sc+EDAE90DME0TFa2lT7UuzKp0ts8
dh4iRXJQ/L54AWCjrVVsrI9IqPOFVQdM6sGyOksm7/kRFq3UL9xl/EVq1t1dElneMlWI/pphZx8d
b/QXURnG5TIN47MSau+R794UvRBrWbj9C541PtW8o8X0LBTXDJC15svhhWy+s52HGVOzCFjQz8NA
oaC3xdNg7D0TF5H+ISsnjQMpylWhGP2R6h/zVoXjg1YoHRUnuPQ6DcWDo/JS5rr1PWTtg315F9wQ
HSrbIu1xhamIamtxBum/zS7Qa7udjVaHdzTTy6+OyLEeEWlrh3kXcANtG1d1syqrm5OOyfdI5YJh
dWCwIFByjIP65BAYBjnv3KtWLlzjl3qw7mPsgt7rwN17GAO9WqHvwbQWA1E+l7thk+KrHmnqQ1om
EV55ufnVxJcgnQ4SQ/Y1KkqYCf2gLqQdv+bkpqafLBzssPB3c9Nh7hI1Yf04PVGhKhByo8LdfonI
EKwq4n+HeRhXvZEl/kulcsN2WKEs4dldkoL6Ot/vmWZGKiJ21zZf1Bq9aTiO4RGOaP8SvbpRY74Y
LKkPLCtDwKsM0kzIU63dJPwBqefVJo82SlYR4jtnv4YMMG86YY7bzlarZRIm/tXVKSgXYM6oZKW6
ZG7OHVmrPSetR1XtdCiOaVBWrl71z9Oouo43sRa/RqyWomVutuOmHWvkX9MJ5zP4eZQvMy737bxv
Po9me3e6pEh6bhHcji9hxA1qeo/55GoLlbS0JXbHtadsgWPJBd6K5gE+mDm59JgHPBDkOgaAvxRI
fbemQe4qYar3Rc2udq+Yr2LEws3GS3dHWN95Zsa+nPerjaquU0mKxBaFxF1I3ypuaL3i8yxWjTDa
A7UxNnnt+k5TcmtH8NGjqtAdzj3s2K05NOpCaQdq26Z9XD3DGXOcYN0wIySxTvNXR1ADrQqjptrM
HQnAvS0hvwCKrnnMpGZc2krTn/5szaGhIoYr0+nuWuKrO8LNtULvwHJAPetOsBKOhmekZ9jjrjNw
r2sCN75W0yYZaiiuVkARwNQcyz6++mF9x20S1MTUSjEUuG/RUs8tOc8aUZRtu1AUy18H4ZxdIVjA
T3Me1/b4v7U+97gxD5yTrFwPyLlh70ZZb3qrUibbzAwgogom1JPYrxri4BsUr6tBL5+DyNLW4wSX
nXtrh/lnVreg1KfeUkvQmY3DkxVioBHJ6mneLXsHgYKPU+l8EAZuJn71lsa0jIMcRfnuaHZypsg/
eq6+zjuZMkN70KuY8nGZ3zFrJAtEtvzJHeIQ1qP/FVdjnAPU0EW0qT3NfZbKKoA/H0wYLUvX5jgG
ryIuVtwNqm9dRgWf7IrqUgGdOiQuhmVOJoYXv/N384gMRAQV5BELAzK1yzHHKBKJ7G3ekEMlB0h6
4VBLfdrn+McWOTn2KiL5GDJk7hd7LKlunY6yWWzvFd32PkbMR/m6diSEjHJlOihEHLoFh0Ycdjpg
3jfCWEdJ80NX+juEoeKoR7U4xlmbbapGt26jgseDOVTWt8hEO8Hj4wdOEE+sB2HtGEMJl1PLzii1
473aDawosWa4dKzZlnUxRF+8tCCGz0GKrqwqJyX5UCmTE57rXrMOioAadMUxr0ugkZCg1nVVm0xn
AQKWTSG+K0x3yWj9gOP0Ri7If7b0CeqShQ2imtpANeRjq5w5zkVEsHzayI1fkcECtOItXa63xigg
9JJDxG9M968K7OVtlbXjobeG5o5bd7GOrMZ4yjWiaNxZeczvof+3K9WumIxHSntTY4WcD3U/49Ry
AAOvBgPxC6H77pb5en0vU+du7my8rL3l3DUmm8vyOASh9TMj28qh2mQ9iEpMhHhWBUGyTLTQesqs
CXJvh/GTkwE38WpVf1DQh4GZU5s0WHV95K2GXuh3Q5yWi9kEtqpUh4o0Illc48VzTt4A4Vy3ZfW+
EYlfbjAWVr4MLkz71lEew5FQeJ9DWQi7TP1SlGWP8fFo31taF60rvvFVBhJFB7/81CMgPHvu8K2c
rHfj0XK3g1MO67lJjoxIACacJ20qupkOasMeBgPAxtBQgltSKd26l3m3zkayikuqa/R0i1e9/SHj
1UQgjr+0u7NqV5RkMVUmRovIT6lP9Cv1s+/jHzG/SqZ9o+0pn+v6RWm181gsPAQuJyZ+I1F6J1VP
Y65sIpOCNlVxomuI7OucEqZv8oxIEzdHe6cQhlloBfPZDNX+MbNIqgnf6L/4QifCq+EyayDe/DA8
UCYDBLvHGpkZHE5oyMA/7BHmjpFQPd5lvbEkO5wsPBeCADAC6yiE0q5IYI9vQgMtU4Ops0f+KJXS
mFsuzR3JI4TWWArfYqCCyFGRWMzNVAnym5Q6d/nUPCP3Lh9YfprbgrTtsiUTieGTMI9GTZpFRlly
k2qmb8VI+sYIdZVSg1BbSS+rLnOvGpkdOa9ABfwxDZ42RX8InFhe42RMbpRs1ety0JT13BfC2HmI
y+dfozGiaFaZKI3Nx3jk5GerQCOpo+uohnNGeOxKhu9OSKsEaDm1/BgaCzFEzGgGFplVGey4M2Dz
1wTyAa3istUKn0DCyHQhFv41Sj3kyaHGNGnaN28w/jmW2QjycdoV9lhE1FmxGodRPRmpq130AuI/
mEHl88j7LF1pJTc3A2lLJgAFaADNAnv16M6eKELFmL5T5n/PpM44NLAdocOa6U0wC75FmvXZDkLo
xHrobrjt12u7m5JPSeSdMrjMT4HWrAjz2i9OaVo7oFdy7UxNt9fCBUQLnCV4Wl29tHmYh2GsaG4U
EMnbuQmoHnX0jZ/+E3Vo6WvP/xQ7ZJOCoobSd9MrCZ3l6WunoN5WNDU4YEVrfLZ7JNjT+CCCYCZq
o9pRPAm3ODF4ao51tXQTMPuGEzaLMm2b19poXnoH/D+KrH3fQB1DSf61NlwkZ17LdJ4y3Pu48Sf7
GGXZVIrgsfYF7gmeBbIxyNOFLEIz8jh21SjfZV/ewnR03lo/5IGtxfkXG/nOoqzQAekUsS4V4Fib
OlTSbaOW72rfQ+7tjW1VlAZpJH0g4I/ooiZkcfIp1FqraqM9G1KeE0WUq09//M8//vdb/3/99xx4
2uDn2R9Zk17yMKurv3+ybfPTH8XH/v33v39yHNdSVNdS1Wlaajsksun/9nYFpstw9f9kSejSEfD8
R0WQYVlzNXGZ6angfJhbwXTNeRDJVnPTsyvnSorugDeXuXBxpMERucms1UAZ9cpg0r60Jl37vOHJ
8fOVZvVXxyL21lJaf8WRbp5okYxLnoZsPWfgxqlBz9yINW1uxFamXagse+BGrhzISA4b0XveYyfU
H3PGRiMKI5xu2ULrNrQyuSIRtU+yqMclvJnhFQzB22/79aJ0X2RtmLd6dMXetdpsHbfu8GprAT6L
fYCPqyr2uaryyRLEv1UQ7fImDj7P4xW4vitSldBlsQOOLAoqmgQ6K0oo6BKZhgt85UL57XH1yKNw
XFSFYp3mjZvoZfsv7XknmYTt6KhEAVl++Dlfe26Zt9acCCZJeDZIBN7mTRwrj0lhAqiedmmp5a0L
Eyu5Vg/MWzY47X1J3iJUHQeOpsSXWlFJpBVBUqyNNjR2jdMPL6rLQ67Tq0eqwcd7pW3hFk7752Ek
FnrsN6NtT7rnGLf1z42p4smlU6K3nDsMLcdPfn5pNawEHI/4awdn/DBEsb2hsEK/WWZWL8I+at6T
cqGQ2H2XPaUxo4MpGZXIoAbsLjngfaDuq86kwt2tv7lBOr56Y0FtaaSQjQD+EbkIA5gZ4Z7hZ/lm
3tdHw48iVf01AcGLGrbeHaGM9lYUAdrZompXFEU3t1jr5DVgKTL1ke9U8UaQYtcDuLuIKUSXcrOq
cif991an8CsuQ4iHeqF3iyQq6zcxmvdOACVuYZjUS0wlU64b70ssYr7CZ6RgO5fp8zBad4FmWCev
TN3zvMmK8MEKGu+A0ly1mc0i/5ZDDfSCms2OWdleKpK4uT3rYyenIwOkMupxapHD7qaWarINMhT+
6mSDRLW2eo1TSNz2U2W7wTFTMbNeyKDOlqXNR7PNzgULKjqbdauxRTsi9lhEYWkyVTmYneesU56p
67kEgmmcvcFU6EylXbehzpMVvTDNe93QmTZVVXqM60AuA0MvYF01FlKw/CmI6uE+Ji8E/3t6Gdjm
qXdZ5gtdfes9DOAW818tJWO41DFU30B/cq+ybeKj61QEaUvpgW5lX2cTeXcyHVzF1BxwoDsJMh99
8mDlxoMvG/drWPovVohdsZ0l75Mo/dUvMda2WgD6j/0e9NUFyxH9ztYabi9JEJL7ndoZla1LEtE9
arzKuPvV0T4CCYV2UAntoPexxbkGDXDn1J5fadyR14h8qcWWfXKlJo0fe5y6+9w1YxCjSXJVkh2B
9/ZhbpgsFQ/D2P2Y+xsBRU2N83hvOz5RfRYEW1EixLoqnpG9xuZYbhLr82AlKgWobOZXwBxUTBi7
AUAWIA/sUugZE0dBdhJ3axj03poMqr3MK7W6UrrRrr0Rb6pe5a7NhRKdCNlpzLtZVeu6KhHhgFJJ
VSQuTgFcQ8a1fpU2PlmN44qb530fIOEfdFhJmHQZl56un5v2uxGS0ph3Z20/Xkg/6jABE1ccoUeU
X5xC5Cu8C7R7nDzQrpRlvJVZmlJNEwwLwFQDtqTvhVcRKv1zIxSJQSIFqysCw+Nx7sDpWNwBS3fX
FTezVY7r2t6SVU1+Ha2tpr8PAy5SXQtbO8yi9NgGRnzVIyy8gmw03xyQTAvNcesHynYJkFDJvxpa
qtXtXjuMBN0PTBxLlr4CqmDUwxJEiaBXh7k9b0InHEmU/tb/cZRjOXeZojLZduyXkMqYU57G3VW4
WYNVNcABMsVX4bORQp+mTza3+2nE3JGY7Q4jKUxapmG9YTkHgsqsj6YRzlQ+JJxGWapW3W/nIXMH
SnctjdSHuSElkGUTmzTVH79LpnM7Ab9FWXh5G9wDrQruWX8xX04hBQdhgo7jz475VZ426i4wh+e5
laFF2NYJReWAIpsDZYcYZes2iqiUYOHWdo1yWaih/tBljf4QISZbZ1GMv/W0b97oii2XSZB2WzHE
HIfqBFql7snDfEgzHUekdF+njXH3a9e1E0L9OIMBivfOaJL9PHY+6a8P8+uIgEzFthuV//KB5sEk
GH9+oF/nmz8UhSjV4eND/ocP9G7Xyu8fiMoPFWkNWtFVL8xwWSlGTdUKiaRDpAz8oTrdwHCrKjDk
HuthWcUk7C3WK6exTiJSK9JcdlntHdAFpBuvU5QdrljDi0DnRpAWe9ARK3eTmrWda4bjlyrYmX43
7a6JnJWkfMhrWlfgpd6in5AVKgwcvB4db6OjFn9yy/S1Hfvge+jE50yJymcrIT7liSA48jRPSUnB
V7MbPK2iQAWkQOjjOntip053jeuyP82tRvfNc90Z0JOIeVSRX0Q/EFhdnShNIxzNin6FS5m7/mir
GEDA3YbjHFXWtuyIn6c4cK31TGsebcG6tSkqfBmnZj/2E6IhXs6drO6bxxBo/0C94XneZZR5vQSW
ShngNL5xxmBL2Y65mnvTpitPdo9ueO51uMxumvc4n+fjZIkHv6DJ7+fhWasivIN9sZs7uzxTt65B
UBqhFnftgVzotGBSksCCm+GXL6VYWrIxn8s+7E/UCgf4VzEqal1l5Ztdt5+bNaKcMZRMjswsPaep
i1/ldHRGfdTG1HGNm4dhtkCQTM8eiM4t087Md3mGCs/oMZmVVVNeA2aly6HVsi8N9jluRwUJbmhY
fZIE6KySpRpTfRuxKdZSnXEtgwSEZh16JxGoEZFGO9ultYO1lBLpK2zRKenqETRUYXaIRZkd5le/
Nr/26WCHVU/BWULLmzunbZNV7DvBt3atgVj/hrgoXCmqoexLJBbr3ijhv1mIVs9qv1Tq0r13tISJ
ldYJYF96eBdXavJzxOiLA4CT6jiPD7qxOON2guoFW2xN1PCNp134zOGqFNkWxi6Aj5SxfJo35Vfy
eOFTlvZMTtrWOljjuOwwFrzO3SJoD1SMlrtkEOWuGmH0jF6GuRkC4rMuA/UsNKmciSFeC904oHVr
qUn6Z9/8qiNwU3jh2TWY/pbRGGzm4wbw/ATHrOOv4YpfOjxs8u9VhrJhWVOOeLCIsR+KPIU1gsvm
Bhcxfyk6Vx5F68f7DLra76/mXmpzo/2/jcvR4gbtzi6ZTRNAab8kSb7WJnCjmYISUbrc3VFnVG5Q
ylzaLObZYI/qed64WlKePUnoplDPCRm4nuTuOSkBoInMj7dOT/orKzamvUIvep8revY94QW3Kfla
UBS2EEpVX4NBGgCxg/ZYs0Q7hZWZbzAZL274CcHv7lLz5OrFD4zi8vu2MFnhWQZ+Px4PGJ4S2ues
IToH+Nt56Kho2MNEs49WXDjH+VVet9pC0QKx6tvh574xjTq5+DXm93YgvommJiI6tD/aAvkidMFv
hKz7RajbwSNpo2Bj6G150pq62f73Va7u/rbItU1XRc3jmKahmapm/bbIVRrJ7cez+ptAKbvUmKvZ
NroIR6n968emoWQkTB7ww/Wv/eAmJ0R7jxDKCCp3Q4ePQumjx5x6AQACOteMfOcblX6pYWuM1fBQ
Azd56LtR3hNWoyy02OrSI2eijqfRk6DPMqch2jbQLhyKgHI9OOjTEqcl2H+eX1GU/dkbWxugL6se
5rwUwyaGtfjvX4ap/PuXYTmmzlzZZlanasZfV/xNqDdGgyb5hmHou62I/mZRv3UbiURLxXUuztTK
9c5eUafUbeZOpR59br36hZgf+LVphKzkN4MozGlu6R7RJCuUBpLqzN2FNlJeTfPEdd6EenWtsfe8
M7XSvxVjVe+5EU80WBHvuy5UqIAXzTGVGVXvQ59T1W5GCMOMqlvOTWXal+NlMlHee7Rt1QMoJ/08
Vy5MLWpZ9fNc1YAV+0ffny1Hiz/CJv/zl7hJNcdRvuXFIEM/qH9r/uPutnn83+mIP0f8dfw/duvr
+r8O2L7n92/pe/X7oL+clLf9+bFWb/XbXxrrrA7r4aF5l8P1vWqS+p+Bn2nk/2/nH+/zWR6H4v3v
n96+p2G2Cqtaht/qTz+7pjgRJsAmkaM/Q0vTO/zsnv4Lf/90/979Qc1DHfzx/Ja8V//h2Pe3qiai
ZOp/s1TiTCioVUJPpvXpj+597jGUv7muS4GIQjeV7+qnP7Jc1sHfPwnN+RuDKcVUNNc0EOBwVDW9
G326/TdTMXWNK5xqkunAT//8Hn4GwD7+cv85IGb9WzxMcRWVGIntqpruWNZ09fxLPEzvsJovVGd4
jIxsQjGu3cbb23V4rV1n42JECAaMn/9mgLQx1lQSt+p+nHLG+rDE9RanNW0X1c06zuwtxK43Hnsn
3cnuPa3eDXhBprr4AdDhfqheh1BO8vg74m8WLnn6dfrnegJoJLObvDx5wqFYcCCmoyL5JjjVwJMo
lEPEQskVzziLw3+CeWD0y5oUY+knp6QNXog6IUtVj+DjVqXwd2mGxcNAPa2aMq/2T6FU93mVPqbK
VVG6nR6GZ+Fo6wETzVyJv9pafviXn8J/iDI6iv37TcdVXXYyt+B+43ALnr72f/laM7OBTS+keMyp
XNtFjmgPBAdZQKTjsMeeLLjDGxklvNjAf4ofkQOpj3oCP9RDgLpWxhwGVYKgNs0sHmnpxpa6XCe5
IJJaEusLsaM+VAMcHT11h7UP0tMIYn2J/ClemuSwmd5oyC5kcD9OruSwYzG6tIZwY4QoPEsjsu7M
Yby2LUrCytZ27YSE68VSWiB1da9UsVquHmShqUsUgclzigM7JXUXxN3uCsLQuIigkR6FmwNKouoe
Z3gzJNuYHXBL9/dRU2zTVCWhgNoMbzE1WSrjzvIU7bnNsmJd56W+T/zoTlBofwmt6KksvE2jdNRe
+3ax8WXZUoKYbmMyBDvRZJeO/1PCU3vLusxbGBfTrPyb6Pti4SqFeDAdsB6j7n3RiQwuIye21q3U
IeM43XsoSma9if9ZWKG9TBTNOZkOKZIOIhs1rN0BOKy/6bKqX/oxqCYIVbnnOtsi0eyVPfLjLloX
kJQSdw8pRZojAZICA/V7rGs06i8jd1FTZdOqRYAisyKFlr50hRUy16EfzlkHzBE0cKKQBhziVylI
6g2yltdKsQjalMWwBhbl3RWGB1PRqu7NNj5qSuzeE05B6WNoxtHSK8qdWhk8w5QjJ1gVwCs76wW0
ykL1XX4C7WsLS24T4uLkkjlZxIPaYQmcHOfvuLb0cjeMsFyzFA8bz2cGmgOPH4PS2igqzR6bcz1I
6nvehd8AWqlV1rv3ve1LbMkcuXG8vDyKhhwivjkPvlWMOwU+6kJCPNuWbnqywj68DVEwbiBzNlQR
+Nu6zctdnGcjNN9EUs2cpEe83Pj/27iQjUlj7J0il0u4y+Xa1s1gl5N5iAklLLM+bDeEwa1T6+bj
a4EOZRU14GYdA6VV66CPMUP9JE1QqUUSuUsZJeORqMqdMw76Hvee9OQ3043sc2iW6s7ycwM3PIk1
t4sss4r1eulE7rOZduFhrIxoFxR+uHZdcTekqXOkFgBbcD2iEjnt1KWHEn8BNE+ea4CSoJvNCBvz
yfXAEJts0tr6aAGWQW8xC578Iv2Kh7tV9RcXLd0qdJLxHMsL+aX8IcpTihMrLXpy/RaEU35umiT5
ZsbOy4D32z5SRIIjMMgmBaenBwEyf8Uvp1/rDQBIwj+r0VWb65gSzWs8eAmTgRYyEn/cZGa93BR5
Zi4jIrTU9ITISZ3nEmexJsY8p9CichPHfNI+zBZ1qRx92xZrkWnuIjMhvCQoows1UbkW7jukPV3/
ZsPrlfXNjYIVbuRLLaLCmvIbBTkscVWqGuCEmTUXHE48dbEulGrTWZsheNHtQ1Ts7ORRpThS3zRa
cEVASXQh2pZPUYNPXVXB+CBoUCZbXcNDzOvWTG+OkQI5/jWHsTv2vFdMnpWM71cMGDa+QpHSOOAv
iGMvVrTgFugN1o73/4g6j+XIkWSLfhHMoMUWSKSWJDMpNjBKaB2QX/8Oqu3ZLKamq9jNIglEhIf7
vedGWwdNHH1wN7Ms2MfdaopTvxStj5JnQbG5DHopUTt8GqWn9qU/TtVmEPw7nebLifDiLPC1BblI
OWsQ8y0ltTfi7VFleXHMrmhk0Qkc8PmPuyGc/GVpJCqtr2A4EBiBRrnwa5r9GnkiIYlsySRWzMw8
OdJXndbCJ5F9QnWRlFfuGDUuPXxvYJpfRszVjN61+2epORbQpVTje0lLGkbuC+TLWyIH/tm6kLZX
5mB4BqhNtYhcO/3tyKUKIA7ORD0DRnY7QzvJmStn+17TVhJCppFXguLEBTS8ggbntc0afK5Hnro7
p2C2ndRrh4v2GmJxoP21woe7WhT8RmGtDQO0mx5u1AYx/+isQQZ7caX6Nvb9VkIkxYsZPc/OLmUV
NmnPt/EwsAilGJd1DIV32SLqPDC8dMkcrbA7J7o3AqFUuRl2EoRrcu8ss9rQKVmh0gPp7XWEcaas
HWxnXmGnG6loN+PQr5vM8gdOEsciz6FIvar4bJPaBXnCkILX0ezcjDzouXtvrRsKCzcVll8RkK3i
X0wHZrJA2wfEEY38cIJv7sJy9aouvvmu8hpQ58mFy7AbBDbqhnYzwy9SY1qdHG6Z5kZ97aq8ot3w
1xofSqCtDgUxdZYJEbTEHtXGoDkZWse/VnvHt8KPDZwIsc1J0sFVLl22Dky4uqcQi2fkR408G4UZ
LRz3Fe5+ZhqsVgCOib4eQQxNGtRtu/DbtNr0ckuulYSAWngjCQN4svF7Jm7VrisFE1bNN9+Q2wW8
Y5C1VcRG1cqNhwuCFFQy1GSgHgqkFlD2TNrN0HTrMF0NOf2H2uFT1K6sDRskI67Ge2XGZCVlj0k7
IK3xa7VDDsmL1MM8IDl+7trVNBs+CWB+RxUXcJLpbvE6IhEx0DOE4CuVpEOaSuu2zdxBec+F6rH7
I7rnQkgTio6LQpCgoju+0uZeqUwra7LWUod3KPlzRO3breknNJtg5SmJZznBHmnKdQ5NmoHWGzqF
NmoxBPNSr5YxPtNW2nL1zEXSWmltuFXCemeW1ZE1fm0U2O21sy2b8GZ0gqa16hrDmyk9lh2koYMA
NMe3c9YJI5Amlj0+Gs0PY7guC2HZXowc6Cy6+CqRWFCWCx8ZZUDjx0GxWhbZsqdphEw7uKbtYsIk
9FSwBBseeuswOCPiL4dPvFRBvbpT9LdaQRDSuSX9qjYzt2MQrsxJpuwjXY9tJjCvxhxsZarxfGh9
Q4Ro17RtZNUk8gFFl7h6Mon/t3vkqB3EVqtaL3BQi86yK9reb0BYlPVnxn5Q04LqWSaNbL5GncS5
WD03pn56I3jnuQ/nPyMYoXoUG779q5E1d3yGjzxrOWYIYwB/bsa7gmzY1gmZ2hHfOwPIDvnB8EQT
IOL5ItmIgRcxM7MsYP2mRwfQlYLCRSvjkYa0qStlo3XGe83unEdvXWWeEKDiQ4SjGRMeaOYEQqGl
4astACRtmYf6U2HDd85WDoilXKQMnIpLOvD/VHYhSQbC+ctSEh6Kn7F8aYPXGoLC8LQ8XHwOHnND
yiYcVGTMZcmVt04vUS4TODAPlpdwaBGA7hH/IqJbw94q0U77t0MR0Y3xLbExerTOWkTJsSHTKUzk
Tdfl55guss2ILRHZBo7xajEzg5MvgZWvsen7mJNXNoLMllSQtm3XhCfj88nXbUJj0pHWvVwy1rqg
w3ZbXrSWlkCLz8Qqe3B0A0G8QPiSgcO0d4ldcmWdgpEjdfbAjT73nJrLDio01Sv7yjXCtRRwNODl
Ag6NWc/04lpxFVxdBc0MfVZp7qPnmJg5MmTspdyVEbsrA9Ze+8vsP/TwbXnlF3m3YRxT8RgJoij1
T7NdyON3h4Dags5VgNtX9N6IuDBiuRvqIw2NlRE9F2C/RJ0DVv+R2l3J7UYJjn2I3h6YaZeFqO83
cvvMqKshMtTJv8b8W2YAH/DVSM7yRFwr/VUbckqmboWeboPOnXx5280H1QtxWffSp4qehh9JGge+
bqGopT8UlD91jktFY6DNElteAwypHuUEw2HQe7KXpYGnl4SbUZnE1d8cpCu1/I41JkwELQ90VOS5
oHFOXCcmndB8tWGqiKzCbRu7efSn6GhhGJdOr0PzRyqSm2dQHObcH/lBFNMEQCxECsXPBgq8Kcmu
mRXrJvLjpEdChSWVBZiultAKvsGYTC+Syjx5ArHgJKvppIWEteYOCrdu7XB70PBmjvoKcxiTbHRF
MtkUfOKYfbwUbKVK6ddRt575mNO/Bcpbj1YnVk+Ks8sgmpqBWEcvNiemk3GTsCRPZGwFOVymiKdj
feGXhvrvBmbNdIbbEcS45NYsjP3yQ8IWMZJbF1Jxqxxz2YQ32LpPqPicjVT91oL4v9uQfQUTkYn8
JwM4LsrCoDl3ceKK/E1TdNfIFmrp4OkYwQB3qV9Z/Txk7338TFYZWXjkug2crBDBUX3RC+1QYfQr
sktJ6gTZ3bzUAKz69mtA4UYwmGoSUUO6nC4VflQD2e9agJYGyvoGnESxQau06kSLj1E+teEfPp11
Mz4c/i/Nq2PWOHsToFdbKgfRSEeAGHs7l3fRXBypU1e9ihQvRUAdtQidqmMySRCmUc/1to+EHL7x
uBuzC7F9CffNShqPBvFtgqVSaJ8lG7CBCD9bVo0D1PQjbb8tCmeHQsb57kfHrdWl6f0kmt4D57Hw
3dzCnDj6vjWBCefuzF9Tc5nqGyBgqyMSzETM0BMRkKTET22sQV2Fp4YXVU3Uld3na5ukIG59O8RS
vjL2vhNrnklZS1NjPz6rk+X3xESn0Kul7GOU2LUJ57HYCeUUHyPZLvEpx6gxJ7k36jAdUURyX8Fg
nCPY4p8tPhZRH8r4zyCF6Fiml0cjq+iMDDYabgRTyGGPF8NBi8A+jWv8h+an2wncrTKQn6VY5los
utwPTTaJSvz7KxqD2iB+06mDaer4ScxymRLOiVdreCfgelVVvDxYOMKObVnS3JVcm27FzlMlh8B+
T5G4F7SwZWv2jEih+tHp2ocUljnMARd+JajpiYaEto5razVdnFwAey7WTB/cfrE1B1ubssihtrFZ
g4LiPudD4UwSQJG5fRB6cUi1lfdoA+M19om1pcueY1Lno69mrhWp71YDSYEEyuWHsHwFoUoGVsuV
gVcVuemqnpDJNxzuPTl6c8kZI1Y0bcgfZ2KgEVhazHyaWyFdnRzTT3/LjI+x4kGEnylpIN3X8iSA
9rl4N3HO/6USVI6Ob+/bbL4xn6xDg9JWnTyrM1agULCjJxtLndd6tcmETHiC5knUJyV3aDqRCIKK
VSBDoAhGUuWZ4fJC2mT8CJhjOZtoGY4rDU+aUSPnZ3mZIiVMBt0ZH8197X2RDhZQ3/L2lzQ5T2oD
t4VzN2ZvYU2LDa1Q6PdltlreMQsCVtR5Q3efSePKqUEam0up9WqMvzinMA4ZHhJDlYZbPyo7xda3
jaX4YkEiAfjpwt+azZ98cKDNq2x4VDFH2BJ8HiS+1MzbmPKloziLJM5HFpfUk+MMVJOYPA/VCV97
vbGrekN+EXeLW8L9RYkrvzZB66Th2xBIiF/vca0jxhl+qZ4xozZUnc3sPFmJnwQR2pcJUVbCrCda
x0rnW1V6wFiy67ItuQ2e3lZXWCDk0uVeqxaoGPs17R/ENtNNa8Hwcbs37RrSTLYS0vdkaWt5Hq9a
KN3kwX5OCRSJCywyMnIyY+RlcWuOt0CTNrOFt99o1xBMl7LBt8OSayLZ5nzPufnHNpxxzuXBTzr/
aEJ3g+EnCSkvucstj5ZWqbs0BUQBzFDTfYlHrZf9TpRA3WX6o4bh42u8ju38t/x7cZvVfq5C1BSO
8h03yIqJG/HRFZCrGkinsZMfVCyLe9Q03LqPvRQXXhmprkpxX4R/c/1pddtUBmaTPvrkARIWoxBl
BceMnaE4A4Iebdv03Ui/s753q2B0lYn+lOQKzQvmEwN816KAHsxrpFyF+gULJtXeg8le2cjbK6JE
q3OsvrUkwsS550zkBFWhh9Ovm9DXRmt2hp0zXMMaSAIHR2lwQf2OTeYpzinWQt72ATdYtIo5j+Lh
YcmH0TnRW5hYdAa23k5/yboXkDBB/yQnb2V4srJjqG417NLVBRewUPDkpD99ehLjE8R7F47blAtS
eRxiwrmAk8g4ICKZaiIy76UJDkZXVkWQbggJY/d8U9O3fLzop4URE9yIGuSL1+fdxAqem1sd0QrZ
z92bgNoXcEUacSk72V2IV6Ohx9TcbfWkfwbiq+SebOr0PPOeFrENZp9NWHxI7U1XT2ZnI/06xvEp
K95r+b3OuY/dUHejy0To5NXzm20zROfCmVP9savY3BPL6jfhtcmRm3TaVW/A/2+N6mUcDiZ3b0TK
BXI/GdocX7IV3Ndy81NJL1HwxHhQz8nNIDCyOxEejvgPgG/wU2ZXHqBaxWQO4bdsr6lG1WIt3lvi
PxeVn/whEBXw3TUd4uDkFpDWZPyq9hXfumF9JXzQzDHkJNfa/Grbt0q99clOyPzAk0dhfajIdhTj
1xqilUyvrdBBdKxkseJslpVtCtssPNCVEuW6STaKRJviqc43WYQfngmFR3ypWnsiwl65wtMJQJ7Q
cPiCgeZyQNEwqejQTbQBNgB2xnJtOivzHBNIp1CLb+jN9gp1q2tfacGAhyWuUeNima/41AFC0gcH
Y+xbsLD8Tl9bBSPnQ86XSIcjAEi+ysPtZG2keDs7q1/MnxIVsWvAdCFqefASxOP0I1oXdCqqtnGh
pOLo2esQDr5rdNOtry8BztjQj3Q8mJk0RIRO64HrLy0rfOaB5yDggDZn79Ary+R9Oa4BWse+6cMp
M3fT7BNtRRpfIJ44MOmBauIVm187+pZ6D/td1F0LjKzpLY3+xPwwZdYzXdrM/s7V0zR96sRShu1D
Lv9qnUnGadG1Z09a+F2PF7W9DhqSDQgqJzCEdr5HyZqm1wl+lL2uaM5pPNdVhJcNwNnk9c3WqGmX
bOUbISo5tTS6cvrPDJexl5EUixuKumzYm6ihKsYL6zpakUmSDeuc/PRi1dUrh6uO2JTzuVM9Q952
6qqad9jAyv6Cq76o9sQ2WTlGbkisq0L3s4oL1DXmlOZSQr53+ZaMD7N/7/J4ZSsfpXYL4l/D4lby
5EzPVQhoBiPzazBepOJipMe+fJ+Dzw4YCyhKpdo5/Z7XbkoxqKzN8NaZLq9gXX62E9lFe7k+SR9m
Bav7MPQ+nR8tu/WVr0Tr1MQ2fG2Vtzg5x8MtyW41eGFF38hpskE0xZYD+o3yZ+TSFqAb7rOfhlaU
rjpeT4bFiNAoTSVvhlAr0cMUlFhodjad8x7Mujeos1+wZbc1xO2IvUJyVj37KRe8GpZiKU/+mCdr
/PB+njQrhFUIqLg7KzdNb1hFNbK3xpeGK4oLepMUCqB9yvZO61fn/jPubWCWJlJg3vcWR7SiSHQP
ezQrIZpnVqiCeiT/yvRnqcScjorIWR7sO8RyLp2JMRGCUnjDwGWEzlv43fMTp+mk0z7TDVDFFMgK
2kaJeNyUZ5plnm2/wt0GnPIRtr+0/9rmA3EGgUek3oT0bel+dHhWzPCUI0p2niXr3te40TiL7Ne8
Tl1LeTTJ0U7OTXrK4T7VblusZ+sm+jO30kH8ReU9ZDyo3KNuw+cY0p2UPE8A+5iLzE+Gci/nt77z
k5SAv+BZkT9l/aq15+VaHkrbWnkk3ZewDm38NM1XcuLjidqDkLEGzXPxW3fbUHkLuwuBXI30phfv
zXwxPkR3dwQ9/wvt0YUt3nXvdb0jSWsKzVUTG25m7OrolfQRT2XuWmeE2Y7bUeEuA0kq6NnZSdn8
twMTaGZ1v6P0IpOX1RNZH2QkHdJPRalfE1aa0piIXuaSfh+Z3GU5ejr5k0ybPVWzvCUFuOwClOf3
YLgY8Vev/C71DYoVY9Hj/CjBe9i/i5B4CNrOsvaaLDsM/S6jindxZK6Xq+XSaSE0l4KEUMn8s5AH
t5vgXFlfovxIpWxXV0eNwLFu6cqS05IWFCjZQ5n6RSe0i0ab4c8yo83Icp15jdQNCpmXXn/YZnwY
YcxpTXqwguTNsDs89+J9qqtfuaZDw7lVaCYiKlcQLwnlbq3XULT4y2ZJQQ94bUw2eCwF5jaX6RrT
5Sso0CfhhRoFpf6hJEcMLbb4iZ2rln0tb21Jfq4gNjB9k6s99qYF1t12T3HyIzUbOT8OtDYyhnkm
yNOWUyvmcJqKz7E4y/F9+YNhs/gHAWeW4h1doTcOo2doFfeCH5LL1kmGWG/cJTnB0AVdPKolnERW
/KQYKup6eqsB1QF0oewx0qoQ8TsvUKiXfpdkazT0/qjCpYHMZWf9FgCGKm21qNpUhfnVTAwm9UnN
CGwxX8NI4ZqsvWJnvGRtd8w4T6eqcM3CfDH1Yulyji+y4EhwmpIc92WebkK0DozfwKGxSpvnOUdJ
46rtvK9CE2V6um1jrrFjYPF2tXfDEAwFE/0VtsxpsuBnKO1nZmW+9iKRa2r/qJJ2M1vpYIf1UzMH
myrCxKKEhot+QF5r2ER6Y9hphVTtbNA8bp0qa/LSmCYY+dL7SZkKTK+C5moh5WAMoxiDS9SUQASj
Y4/AiHsfDYxSn5xVKgvIrZVYaXVzr6b8t8Z25sYQaZCV8a6EgjutNb1MJMCW6h6fAZ38IOQp9Eeh
JpyU80XkDM+jYRUZydaYxVtZVL9FirFUa9261o5YR79aVao9WS1ItxTVdSrjbWqmN5J1vFyR7uXQ
LxaSVTxxEvbJmZ7WmQCBmz0jam26N9iMa3OAgjiC+9b6g1rOX7IBIR/eVNEf7UZ7sSz5qa/0xNU3
fSw9Q2E/SBN1IAsTUS0X9JSL3FzMf3BAHoQw0aOkq+FUB2ReT1pteVK6zyqB1C34zkp7P2bDeWK6
UxTZuk6rIzHMO2s0n2JJepdJzzKi9Hnum+eFIJ10K4tAkr6fNlNVk5uBSs+hFR3Ztyx3NvwtdBpx
ujFZ6O9ONO1UIKDCSP02D+5MdME98OXmbfkjZetk4swoEiyz2l7t05flM9cTxC25fg4Sc6fI1l89
yQezy7eZWR+netzJ/G25VO60wQFOucOacB4DOgq9yh/zte8Tm4WOMGUo8dCI6SmrqK3S9MjU86hV
mQ8lhIwPEzVKe8pRpdiDeWqk8GLTkuiq3Wx0Zy4kPhqEXcZZ2uT6AebmPVYiFG2kxoTjggzxC0l5
VutgJZpsu3jSUKGeUzl5Kcb2KYslKvlwT8jQmnw7z46ia/UWBdYmirV9/lHo88HoaOrTpCaiCY1d
uyOjYuV0FIyjtSU1sxcV9Y9xbfgOxr4/k/D41Gf2BhPuKRUw82xG17JFruQ5FNI+0tTtUM1rrbLg
ulAeab60YM86LpjVRORRvSisd+jvKBDZwhoCxfRkH/XjVmPX6mV9V+rmSZgUjTmrtXskVXOzKk1z
TZ3GdT0snc/V1Kr3ZazQNdylmHSBRebqoUFxbt/VYTpkYfWHX/ezYseaTBTCgPTaYhMoUuqKwTmL
QN2mAPBpNJ/Rw/gJlgy5nNaZSDdjbV7hqLyUlf2t2tOtLNVnGQy/Ohw7A7dUHES/Wq6fA9jZcocR
EPApbmfXlMfj1D6n3Is6+s5lb2wRRKVMlLJvHaNHbDbvTpc8WbmC05nejRKz1hOLHilzBm26VhQB
xsSCD4sfonbPOYyKUZjveRNcZlXydKXdQ3C4qJ5uTwf8l0+hmdxKVd6mdQOQA/Uys8AtzDG08uln
TxcOPNMBPDC3LfLozO6Ux+3LPNGt/Q1Ix5orLzLDF2HQ7hgOs6a/qb3GDWNR2E/5SxZCVOCh0aHf
23zhqojWaoa0x8Vkfsf2/zWy6w/m56jkf7HUHwxyjB3LIuz6YyhxoZOdoUv08HioqmiOURbeFSQ/
+GXMS5U0T10LKThtr8sZgdt1o3xIqswAjMZbIfxZRXe5SLa76Bwn5pVkyuvyELIp3znV1ySXL32d
HDp+/nNON2CuqDrKra1p5y7H288G0sE+BoR2rszUz9k1lz0nGJqTxVKTC6z8odhVA0znSHntW+5/
ottGpsGdNF4jsyQwynnNVW1jgn8oEL9bRnWu07VAdtkr+ZG2138P0bRiyArgHcbhoZbpGqoCB5iy
HqT0rYWhCF87Ok1CYDmr3qYS9kTESKXQ62+jz6kvzh1JBQYFIYtpWcPsEvIkP/J5GVv1WxwoXpTR
Awtzv2wkGqGk1MQeRK0PRMc+VLTbrBgba7QOIV+9Yja4ndtzIgqGYfY1TOIfjtcHCpZz0lBsalzm
mvhoz8yyRPmi5PS6khqx2by3IRRQor9a5bgJH9Wwrj8yNdhOarhCP78pU/t92QkiNgpbiLOS+Fxe
5U7iymb4mkS07Pgrwd9AULJJ2GfaejwT4FbPKtS5aYfsAUo3RPl22Og6t7MKTyBhaxFjzbksL8up
0paHJpSe58Z4EVb/qP0ewUoyloeyZQiiAsRzEfq+hb35mvP8poxcTcNBA4L6JdWfMaPd6mUL6eO7
asrrWBV3mHWuNVKZDji18fXDMHelUQ09pnGa6LwSw7ZHJzLwNLqoBrtmkGxxZXhtO56nIIUpYTlX
KW72RmNsYh4FLb0L2VCHbHD2i1hkpNMpDzP6/4x+dlYfCqFtG5VgELq8MK/UO9mme8UqPb2pjn1a
H1Sn9W0t9cGNoP9IfJLJf2magVfsjwvebOQdHGVtbY7FRdWqF5mLeCLP9OYEzkpxaNqjlEWE9XR+
O9FMa6e7nlp77PqrchyPcSZ/1tpL2pXvWirdHPYUSZ9OU5ms1TC9kGK1iVUkd2LYT4zJbUI67KGk
9MrXgIE24zT4mhj3rBa6uVC9G3uzZCmNYbGpGkAbkgz6AAZrHu6s3t4avXnIKgD3AGsjrT6bgX1Q
I3MnpxPChOgOxB3o7fiTOuzP8yHJpqOcTa//7YNsDa19z0Sw44BFphGwkJKj2TxEnK+zUvXLsXOL
2j4JBhJaOL5NpHVNEbfVRnmezWQ7p8UOdUnGcMye0quIw41DoPbBtGOIDTRSZvuaD9NaHkKfp3kM
DfFbV4c0kry8kH+Flm7mSNtbYY6nXnxYvbWvvxiintjwrxDdeKns1Vj3l3buLlXqPGn6fAfyTUoi
0yjVuWeOxQh0UoE0KsGHObyLOPuq0ZsETGUzdTiThVhU9QdoiW1YOeckKb+XDdSqJiDVydv4G1Xj
PRC4+XI+E57vs9yAYo2lL8SIH1E6b2qzvhH2fbb14iVN2nsSRp+qLnx90tclZNSpbu8yHGa6IfVr
Mkqf9g5P+U/X70rsply3euSC0fA1jxQOdQlIr7M5CTTnaVTexWhc+hKfvDZ0m+UwXjbikeix2Uhn
t5ONS6T1N6XbokzaSfm5a2owKvHL8qi7ULzGlnpMiByx0d2sxFx+SSxVHPhAqcbfBBYFtv13xU4t
mkdAzR3ku/YqDIvvtsXc0ad3goJ3LLjzWODKiu8x04myI3bUCF5b/DANZXNOhKA7y0P374s2ugmi
JdAkddqYbMt9HG7HGsKpke2lqLhphc4FNL2EQ8mum56SOrz0Wbk1V+T3sGyGBRsZvEZCv9nBKloM
tMy6lYs+Be+SI994D9jTLUjrIB/qALVNZD7gTpC1zmoW4apkgdsCsca0LJUltNUQMDeC5NKomOR7
Npt0P1bdBgTxQSo0Jg/hvcc0k1HQ0KSbMv0mZIlItnqBg5wVyXkeYgFqoz0BUfwO+piGgtPDxLLf
RiHTcVSeAwbfHVezlv811nRU2LSQb+SPikKqNBKuEVm7Udk+6tQ6to38tZSBGnFhxk4dw79l3QFU
+dOtYEFH5VSO9R6TM6upOaqi3Mz2uE84kpffQxpns03enam9FhkKtWeoiE9zN6xk8OPU1Nx+adBT
A6tyfCW6+pSRr4cKahupKH3m5F/5UXDtkUENTRMjiIHBEv+9Hhh7JwPutvxHEcajNAjoDnNGpI5X
KOM+zSmgeLL8ENgIlQ8CLLYtcWM1ycwWgobMDOno6tR9RlIc54iQ4FpV3Fwz3ux+/FA7a0fI53Ng
WUsrvDRRupn7UVpbEmP0FHsRo0Gods/1XP+C+uIh6486M+4FIbexdU1YX8KI/KpVr2F+LvvwLlnj
S4XDDJc6HrroXDQGtn30wjTRWLZSpm2A9CzJCFfd1MjGzW5LRd2kOa9f+wHh9HkpAOTePI/Yp2ya
+VjhVcU5FuF3aUnnMEuP9sgUUS2eCfJjSlJ8R0H3XEcOOeJyBZfAxOMae5j4N3p2C7l3YLFam9n8
LRHAgSLan+P0NbLnD4HONAwDsrZpg9NTwc1Km7cOnsv9WE/cYJVL35aI2uhOIP9LHedIjvBmntMP
oZWXzJKeOmnCi9rfqzB5ly3jFIj6JazCvcbsUymfNLt/GbLq1KNQ4pOT+JIzsedxblBQr/NQu2iM
beY14TI3yejJJtOfEHC9yA7ElzjSP6HZeMXywtpx+WxirzLTcG2B6lzKO6kdzjLrQYSAfeXqKlUT
slhGefLy2haCkb4lrg6u4lFQTDTv4IA2zc9yOA9R9yQqDV9Lvy5wf6KSUp4AoX9kJUOc0uREowG1
fLeabByXv7xTq7/lB27V7+M0q9fJkaZVz5L0VU1ysEKzMuY4OBWd7pw6Pei2iSl/syVM11gGcVCR
F7gKG4tZmNrWxxwZLEhr/cdIONnHMrbP8/KLhOPKg+UarTOLBgaBh/lzGjkxSczEwCK6CDeNKpRj
meblLmzYIaoqhCPdxt1dVWXFK6kXKS367q6bCXtGI6qtbYlxZ3cq5W2abXWydb/0gRYCVALxQMMF
gbLq6bHqaN3VUHkOKy4ylpjeZT752oqrdptpgMuUUJj72iHaQ+6/TLsZr5Ee/v8vade7QzYIqjVc
8HIuFxvFiWJGMG1xCbPC2A1mN270Ou6fUMSAHWHTb5u6PvKyjds0ZoIHyaX9sNN9LJMoLbTJ9Ful
CjYTk+ZizIy38iGnHOx6oKSgudA8/fvTNkjBWsUY2EHU3QKLOMF/v0jYAVmzY+f9L0rw3wemLipo
myOWRzO9lqB3ftk6gsq+5mwT5LMhGLO+Y1G+E4/UfuiYGpkGImlh5hTR1BsZlhc89Al9w8OShleV
I/aiV7SehKTGvmkMxkIh0DBs9PKHLikHG2DkHan5uIeSyLBn+fNQTfaILId7zFm4B4cVUybTV89y
hSClGSVvHFsR1wxzfu7aqDvLdD6yJqfQwFNwxjq60xfDVVSq3UGnNhVBOe+USB73rXhkutHbnoM7
+IC03FojbPhUW7yVQWYw2SaewO+yKoYsEN7kXpG2HUDaU4Zc48Q4sGw4A/79hr+eU8QxmAoU6fyc
1+p+nER2UdI2uEAfvIyBfu9bU/w56YeZzwTbVbOxpZDQv6wGoQUK/OaBnSDHVcOglJSTpz6hqu7a
WX6PQobjdRj+9Uh++pYc7Nh4ieOuepnkC5CW5v7vl8h6Gow6f/n3G62Wfb1Ka6LCh8JjNYj7lKDC
N9TqlWgWcExAN//77aJWqbO8oZfqRKu+i6d704/tTqkNhYhSZQQ0pwSrmbxF2YrK0xAVAaB6YNNx
qOClwfLGlcHIjomNlrBJuNVOzAn2qTMngLXYsureEZLf2qu66Munmr5myPjh8u93Y9tJh7zQX51S
Yc6vlcHeaEEZzR1s3XBMos/atcz8YRWxvIWBYBz+/YL7Eex4JoktZC18q1B+UKjj9KgVLhxB3Cgr
mNP7ltjQFdwuaQ8fITjOJoOxKCiiS2GkP3EJ8yBkLqQa5XgqbB3XNz9bKhrkPYJT4FxrVXpGOqx3
oj5gIRkPlj2O//2TVKbTf//07wO14ki+1YY9rdNE9zXIsojRzOj67xf6uPEVpQE3d8Ok4WAFK+TH
8xo/GJPCULJ8IUXym9XzZnS4xi6RPoF30BL4AvL8ljqpSTGJgCromo9aNppXZ0TDOghNPzCyaV/H
VCYZSa7QCioEsnbN/t8fByDwsGrEuNWnXqJaJSTtJIxmYHBHzLVTJeU6n+b4UTn5Y1Dj6jKNInk0
dOgSx2i2QVjXCLXV7jYaan5QJu2tWH4XV013SyccNAEnH9nkAYI4jtDJDhtG8jDqzlKak0wo3e2+
mT3LSoPz/35pDKSzRvc7R53x/cbl3PwGy0D4BTv+PhLK/1F2Zk1uMlsW/UVEMA+vQgjNNVe5/ELY
rjIzSTLDr++FfOO6+uvbHdEPVkgyKg1AknnO3mu7iAxTOoBfshVm3Ng+PBV85/ovxaB6aInmhHO0
53ruTg3LxIs9dOqhWNcOvZc7D3ruOg8qoT4aRpwnrI/Eo8WRHkitst5atGJ4GDJQS8TDxF2M7lhJ
5F1VcNzlSEAvVjQs4cA5XZomq8UiIk+3r8fqcruhgGij6CiJ/i7erNiC0iSSZ8MjdLwhQADBWF48
OxJQvDEb6V3tomVL2+5imda185bp+XaD8GTTrij3bsJpoQ75wGWDG9PmcoaJvdjGqhefe08Nb84t
BZAd07fi2+3RHLM6HwDWES7sYLKWsXu1SP0MGZiqTSTt+jIJS+i/9JjoDoafc05kNvkB47/uJY7R
7ZoIpXWP8yqrq9dFUUsa8drVm1KMXBKnekfUCLVTowsyWG8+hb419GKhizdoq1xUp+AqmDZBUoKC
qs87XpSHmvSQc2lZfDBaA5m+YxVMWBPjQtkZWTJTNn8BEx3AqNqrTdwHbo7Qgpr3kTYkm6JeQ3nV
v+NUDx0lY+0XedXGIl4HbgSFvErZ4jLzbQRQUZWP20xgSmooGQvPtAIuOlTk1CzsS5aNemeAFooB
ezpm2Kf9UeTjwYv8uEf2MJIga9IiadQuRKmG3yVu53AYmDY4XNaDyCI1NuEAN/HW7Ox6kURzfLio
kEJtrp5wFiDm99pNNxXoe4xs2rF0GZA6txhhIqRdfSyDLpflZR72lZzg1Kj6FTtf1NQNyU7IDxFm
/3AsOlWpo+ymFKOXMbPKVd0kKIGGb12qJT0ypTZXPYpFyOxH23jqZqg7xEubiD1BHut1KwPg28XG
diZ9l2btc9x86+o1jmfWrlU5v9pSfcn7sj9XaXM3dEl0clHSOtWg0vJG4amZqF8rDe8moGEP20lD
a8aztrAuG4YJ1PvWNLECnVSks/i9odNAodDnmh3qy6rJaesgEp1tUgG8iWbYMCqbOnaMfd4NezkR
DW0lzmGqchRb0qdA1AISL0d4GczyF1wNiJ5i3NkjhdOnKX8okknQ6ak8BF46jZ9RvqiaODB59ZvJ
cejlMOkRh44a6TZT6ldF6BSdzImc08JpLpMTId7NyD00ByZvfekgtJkYNjNKsUp7L3vapu7URZsl
ltXZq37HsWk+kMxdaAjLTNM1kIy+Zy4aQi5rNvLPCi1GkfQbBGk0FAwidTpL3XWi0kmTT/dW4VEe
Kdo1T1hjd3betm41VsNMsFg9HO2Knn5Vuih/q2Vruvk3zZrazTQp0dbBC0AsSHrZ4AR5JPdRO6Jb
9rYuFbqSrmCaoQqHNY6CHAygTVc+spf64rTl7FvS6Z/lVNvbYcJdonRVc1f3H2Qv6OAcKpsQbNRY
Tta0uylznMOS1yeiZfwJ1ed57qvx3irXIj5qy01iTQ+1yjRZ2vQIx3Tu8azTgUDIl18bAzlppuL1
gquScdXKr7M2oOYkT28LbuvHXPeIM8nQHJLowfNqBXl8+dPop2EDidAMOxcQwpCypiHtkT5ShvKd
PGe69H0zPdt2tPcG9b4G4k1goPWpEoxyBz4pZWdaYaU4+I3VfGtKrb6Cikd46yLKgipKZfVYV8yG
i8qO+JKy3aY4kyHWLXz0FIFeopSPEWUvggB3XG2oGsusRveJViqf0N7NuP63UZ65lFHUae9V8Vui
tde6YZVYqUzytVdSP8UxZzZRxLQjvFzgVgZ0jOGnRG5euHRWWqYaC6ziHtqkUKFQeMIXiAjqor1g
5GyO/cCKQ3z2Q0Z7d1KxXlslFeIBdaZq4koTrUA5UbRP2bxK2roE76hEpRWp2anQtdD06joouSIh
RE63cL0T2tdPmZqOu26g8pI4sX3uOs7k2m2PsUpggIyA4kOyHg8l55Nmg6RHorkYSoDzBy3CMn+X
ER9nhnY+ci3bzhXsS7J6dklZ49S1LuRkgLmFrfk0xVTkC8fg79nVliDmN1gUPcE0K6pZuOaWfIkd
2RZImdLItwaED0PTbNvIY5KPswu4WmiM+e8lZXQWFjqoaj1VqKfJKxYON3L6pxhJtCZ+o1DOwCh2
AIvWyn8TIUxNaMpx5BTFVtTTPvOwaCkO01DT0X+UaBrhYvX9ljfYFSijt/rkBqrUUEyUHfbZDeR/
BJLRqUf9OPdUn8SzKVQS7uufRlY429VUpcryU0mQTBDth9qby/M2bZSnCia0r54N0RqhmxUEDToO
jjw9RLzM5+8592STlVvPJLjnE86XeNQFFF4PSpEHxUxOcFdQoOEJqgLC23deU901MwlCQthvlquc
2nZ4ccps47V4PIhKvg7NBBc2easTBCIZWsCNVusvzhQ9WDkuPEXSQysT7ylt83KTm+OVhePP0cqR
V5mjhdwY8VXbYmNSawOpixkD89YDiu7wgsCq9IN3P+gRYQIqGWC1OXARgYJdarCR8DD3UXKnV857
U1YHk4ShWKkBASj5B/yemd1P4/TGXiYGECPzhC9Ng3tEBTzXBkTqzYUpwO80HSxfid6l6HGJFVGH
rLKj0cKYjHCACfe8REGsT0RmEl013Pej91gUY483TfnB2qoI3XnY5C2guBR4W+s+p9GibXqb41+s
QYmgiOj+eyquyxglpv4mDETtUGzsVKLDQLTiTzVlK/QCGiPC2pikksWhjEekQXMtcd/ISIAqSVEv
ZNMdOC6J9E3gz9OdXW1Hl4Hyo0IgBbRLDKSs0JFbrXC4kWuL2YJWxFVAtuOuSJwrtF9G7Lw4TUpN
3hyTU9ud38vS2HCJQJSZ4hPzUOAlD6g+61BaD4indxiGL2Wf4BDhAunTZvzo0Kyz2CZny5iJ47LW
SkRnw1JmWMs+HLJDgXbh90l1MVCtWKlPWob4Lzqq41TuWB1sCSX066RpWcfOfCO3fFeNayxIVpyh
WKoGyqhGHS9gb3AFOpqFJk8j4tDlUlppn7HM021Zq9tlyH+VbYOIsxyvpBa/Jl39OZbMZWoE96Du
4t7eu9IMFlcJXTPbZUp0ThYSU+htIpWurrak3zLY3muPsCRrY1ZrydZY8obzFP2Q1wyBm8wwcdAt
mPmHkq3qcAuXlz7dVRTwN66u0NyZU+i+DcG/AqtLg5ulpeMrCqLxcuNcMeHf6jGEuLKgKcy0ZiHN
Lpvbi2jjjzpvCUf5BoSF+E5ChqkAcjKwHgEkjXi3ghJy13Ac27Z814lJIcqi3zWldSIY5uS1xiMt
yEeBFBQCIB5hFQGGZxEMADltObsev6SiWHOQ2OigNBUrV4tDHB3StlNrTDTxN2PRfuTLEcPS2Yva
h1SuALVu8qkit5tBizkjKvueaxFSW0R0FrG9MWqZuGHgZ1GPt3AyODpVMlZEg/Um7bfuOD1R04mp
dmLL58dp0cENPZ19bICkkygXNeXqMpjfsU3U/tR2Jna89DPvtqPrXoCCIJkrSbsvtU1Sulwkhf7e
eniZaNP57mTc26r7GWfDVRQcuXPyO+6MD2g7PcprzNp6crFT6yNOERtE9vzksMIliOxXQomFq4zp
Ke+60ferQmZvWbL3O4dYITm4y2bsac6J4cOEE+CLrpp2iHAou+IYKa2nKZnv2BFXV+KkdFLzuQK8
vsonWw0rULaRNVaNujXWT/weTdZVWsOvlBLNBtDoD9wy12g5Y7LCBoL7MFu9xA4D3MbpMDzFYVVG
OHJNNO4MhjmiXObwXHWFFbSEgBSaGdA33khswObiBWqgSO2ZQOLUz1L50hkjV3Ja7znaOGeVEzmc
atAL05CJYLPX4GwIZZWPLu/S7i7Uhp9K0AIsgj8NyrqyOM/5+FJL51Wts2rfs4es0fzVzmnlc5C9
mJ35iGbkAFL0TbVyVNlVgZ3EYhBwBAmTuA4jdTqVMfmIo+JSQEe+abnP+JC92QsxQTxngrFNW5J7
YLTeJtOds1zL+6kcyfBz7N9DPb8Ts4x3GQtdao7tbo4tg6GCjMaZdlkevVauZF5P/6dUyntr0NfY
2Z92VOFbz9ZaRec8wxb8VfaX3l4eZo+edCMUKsSR52ysAEnauVnWK/byLMU6GhXXwvUO1eycYVIH
GVDFtvEComS25LiGtQhHSNwLKzdOnXjfdZJelfcKm4JCwPi75uqxsRQUZjm6Q5wq+0mdT1GHWZ0Z
NsVv5NNWS3lr7uhdVipH9ux6J3M119T9mknWIbGhcRvI1sGAho4ps2S2SboPwp73Xm28jwZ2l8Zr
HzxcN77nWZuZ3OU6Mh9s99DNTD8U0yx3o65dagWzZINAajG/9Re7TjHjc7ArQjwJIiU3hDsxLZzb
rbO63ZImOk8ul0+GY1KxwiLr38siITlmhHQ7iVerQaW0Ovobjuv16z/1LCIsCCazmN+Au3+nu/Sm
LYJOMTp/pf+oErOluUJTyxsgtMLRxzdSyqCJLU6YuF/77suvRtOx5yAqFhbFLADuZtzTph+UzVjP
aDRx1izK/aw8aghYFbs+UjIwOybbtvpOOfOQqGNoaTb+J9HNjBAOEZ0eRpxJw4HjMXTNJVfPdKLL
VIGJTpa3aZlBgSIiL/XfpcqijoHkcLs69ro8caIxZabn6pP59dCADFMkB/TZIcUAOAcyMknQT9za
xYoiLFBAbxFXTyjwSqve02H8tFp+dRP2pDJD99RgxC1alm101XsmK+NtYtfMyX1mL8AjDGSEbPE6
u3eKA3u/XAZlJ4XcWb2abDq1pFanNoHp6olfzrDZ7QR9lwS7sjoninMe9fARLOs+jZcfACUutVP6
/A0yeBJOLw8wBy1FJFOZZN7t1DPeoznmqK6wHm9QXUCKxUHqFs1rOjl3fQNLHdQBrqewFStBI44Q
9tORwbgtD3rECZiuFlZPvjCFups65dM2qojJuuPPCdRqRbzmjBxu0uPUtLPQww+seZgFFNcjR67i
OqOMIFQAdyYyyXbMBhxdPi8T68XBKHBOQrbuNeNUJiPZ2GgBzbx6iGDJBYyx5JIh17ei+i0tVQJN
uo03ITciwCurrQcTx3KnsQKSORdxkJLDnB2aBf2Y7pSfquFe3RqBr1GPZOqUlyRC0kA3ea+2ehlI
tTrxU+v4npuXSUeu3OtnbT2C7MX5yXGFModLZqpkpyWP3zxLZfY2cCza8dOYuB+2djaalPgyzsfM
TXD9rm6fCreO4aX10frvN3aO/ph6XdDokzjaaS2Ot3tRbf/roZliJHCM5tAMsTh2603uGtWxizxM
YRNlC3N91e25paYo06aWuo00AEfpup27MNdAnMBjCcZr3y0NbpMUlHzkrrdi1Mrj7WZsDAxPrbR8
FFFkXQ5UVaj2gbVULavkHbz4SOe2X58B8oygDt8wLkwd+gNvU3PUxi1rjB4Zi2KxkHaG+mgAUfpy
8+c5HbpI1Nbf6bpVdB64Gf597/bnb8/d/u7/+vDvy7AIjVjdDrdN7XLk697u/r25fQn39j+3N7p9
v7///c/X3La5/fffDW/PGdS093UrgttevO1PfTEhk9weExH9r/2btBVP/n18++9Yskv/8dzfvxOV
/YIsD8MDZycDwO1/+jlO4TawbPc6nRV8kkXl8e+Nu+5UMJTsptuTt8elKNjydvf25JfHt7385fHt
/1kNvNb17AXIf8XRUgY++e2utu65272/N5ZHcTxvma7+fa6IdXH8x8Zf/szfDVVIt77Wabjh1mOu
LIWHpWK9++VI/HNozusB9+cuRtTyqKR88dum//ml8Ma83WR2RGmzoRPXCXKD9e7f3+F2Bnz5Gb9s
ZN9OkX/+Wl82uP3X7Q98+YlvT3556Zft/75rM3b2lrIXVc6/bwIxzt6kLAf824l1+7KqMzVLcHtc
SxtXeXW71W8n4e03GEq1xaq3/hx/nkWPUezSun+6vapTutCKOiP8x67osP4tf3ZXaUa03cXt9n88
/WeX5V3M1pV3GppuAQX572Prtgdss5+W4M8RdNsRHU3G2f/yq/554s/rbr/Cn/11Oybz2+3f3fJn
qz8v/uc7/XmPL6+4vez2IYwS8XGDjbsd2grbZ9kxBckd/Dy5zte7nWZgWXsTytA62HbGIOilxoSI
2H2nhPHtuCvX4+7LXfc2GDrrcaZ06KMo8/73Db5se/svfT35Yl11+P7rq7zbq/5598urvty9/YHb
zf+xPRI2TuzbBn/e5vaOExUEKFT/8cP984/9fZsv7/2f7/75+rcX1Led/v947e1t//Mn+uezt8d/
t//yFb/8fFEqmMvUCGiAtuhWh/pjRpBG9gq2I9Kf3oZCxZWubqGz7aSSPuWwvnZzB+BDOklYOUmF
9CfHpWik7yWzTbzQROusMW3TDMMqKpo7qAvRqU6oM1qjQxE/eqNLAE4acrrDvMjobLyElEJbIT/J
0Y58DD8qrhrbq1/7HhiWV7YvRMYkiBM6oBHt0j7FFMWTcnrXlgzLYoXKonp2cncV64NgYOBLdpom
D0k0wmog+sAfY/tUasAQDUKrYbouP2MWf/Yah1kRCMbl9IRODLmTlUI3MyzMhV6G6DNJAJXQQB4S
+/esuNslEW+jAHdEGBaq88HzSQSk1UX2DkXVAahXDyJWNUMrrcG71R71tLLb5cJ1NiQXGCQ9M1cU
yjaXd7Dv3mugW/RK+iAip2xjrAUMF75MmzTjIQGBT6tufOwUhINgseiUgn4YfqFAuLij9ZMyK46Y
miqeMhUYAQtwIRUZM4q5H/McUk2J1HKesy22MhwrArl6DeprHEjT9ZABbFhkbBzKoKlJWa6Ad7a4
qLzKpQdL0MNIndMLHh14GPpWNaIrGdG+ZqGOcov4N0hCdLXUhuZSfGi0QP0YPi5dNxhFETQFdV1y
iKa3N/ZUf0LzI/jzKA3cSKba4pytrBc9zqipVeoBjVJMlsoqDaaw4CkjUL0KZyw5xS+FSFRfR9Ck
0UbGzNJuY3oVG4Um8D6y2wcV9FtEWGIAdupdndrAiajtw9FLQ5NZfuyMQW6L99HNXoy+2aS5+kMv
G+6IPqTe+g6TXEuvbsowJAjhFL61NHuqPqEdDfvaxWhHVyXGi4XsDoHtWeeILDPqnsw+nRmzYlWd
QMzBTO93WdKQ7BkHSt2jJSCtojeDGCy7HJWjqILFA4pMbRrW9E9hED4Gaj6ndzTTLFX4E4YFWKmB
CKcmgeMZsBXm0G2dvUeXT+TWCTx3khX8iNmTPnZH2WanlFWaSSepsh6T4aBY2nOX99Tta05DW8Gn
lndEiqEscq/C1E4AAj2/QzpNvFO+WwD24fRC7uvSTGJpTcy7A04sTnzFMvtjivVRzLIPzArPzVRn
QdytJQH1Mo6LAWtIaXwaimEGf0dYeN1yV+DvU9Uzp5Wbad+NJCNIOC3OGv88dm1S0GsSdJJMe8U4
YRtgjZjsm14giqVTSqQFHI4auVX+Kxt7mkeeHvZZfZobfnZO2w+zMn+VJh6HMb8vsnbeVI4hQ1UK
QIKbsdEPsWI9GRIxIyXQAXjhrmvkTjQQDLycXqVaXDzXfi9m/KVCi3+Ztr0hNPOxjLgQZW37nhTQ
TGQuIBUVKomgBtl2K/qns9hxtTMFjYXGLMrqK9U/3yPRcAKDbUYYGfKy6Oizcs+rWTy2TU3upoet
TU/vijL7QSf/WGbMmXHqrKtFXMPYp1g/Wb/LJk2BjuTbSrVPnmM7gcHYQ+1Q/0Aqxx3Aq1FV2zt4
LUGBC1CSpuvXtKNjNH0kJyyMRPBV67o9t6N5HdmNs2gE8qGEjkFK5E1TRZeGSGrIdhBMNJG/wQB8
tiXWpIL8XNa6lC5j9yFLMr5kL77Zk/GiF9FDZXu/bS3GgrBHXpuTGqu9l1F8mnWc603+ubRUPYCB
U6eYnRPkC5XG9iy2Q2V8dEmnHgkoDBrX27bTwjIfh6khuDZUTUEm6xw9CyB4DAo5KAwbEk3T2XvI
kxfdmI5jbE20C0GsKFOz5TQ60BFBE6pfUep3QDtI7CAikHv5CH8QjsfsWpO/oLinzpLeF1G8oDmc
/N6lvK7GHcWadAjo6TIqQSO0MNxUyamSWtgQ++tFHs29Gfc42TZaULVIaLThEbMMYRGIIg28AJIo
astxfXVfzCrOVeinIn8YLTpK2Ifq7r6sCSt25nv08k+sCp+1hrieMtnbhLLJyjn1gx2M0EXmrA47
TNNdI85dpSGeFufRTum+y10MIshayabqXgyvFoh8E6pRJ6YD4QEBqvxzZJHVpZJpVGTaQ6q41K/2
cdpvWMxuaos1H2YFdUdFMxxzoqkHwCJRClLCe8wxhq/tipWgVyU0u1LLX0sYZTpAbpAXES8z3Ljq
OBtLyLUkNGd5qDMoNoZxMe0O6xkkBazRwPI9szi7qnlNcus7oEfScjvqA05036rwKOxLjqfAjM2d
t3rAsX1lg3aqDGM/oqhWaFzUzUKioHsaMPzk0YiYvI2DjFSL7G5OhLKvEdhuCO4g+MVLteab2zAd
cMWvWWa+ViiPhKkeiMNLqdrmOEy05DDQO4hlRyWR7Ej4npSL6g5LT54mHznEtbh0KYFKg167oT2W
1F86fEcIPlnFOC/AY3LAZNTkhjp1WaFPNNjtzu9z093USAgOqju809He2h4EL664yy4TFB2QisXb
ogMyLSS5ACs8Z1z7u0C3aGIt+Xv706w1IwD4qlDKgYHSkCsUWBCpxsIJ6X3C3kQTA2wMxg/iIKKe
BmPjRQRaRlkT9tQkpRV92HxYsQz0SvInu7DbfT4il86KTzN+i612T8poGWg1rGwyHDieUZTV9EG7
XAf9lwBxLveDUuGkSQ+awT7Md2BCzGF+Vtz4Z2Ooz11UPnRadfDkN5J5d1qF05KqmOa8dZm9ywjC
crKwS+Z915PUZvV3ia5cjCpF9NmfvI56TgbeTzmnfXuO2MM5VFbTM/ZeH1/pmt4tDblb9rhtVd3H
S3qUs3fWxIrus44OPEoBTGgh9wmDTiPMDTXCE+3JsDGo/TpIGiL9zhiHZ7ekQl6cIrNfh5njnCwh
Ws0rwVHnOMIj7H0sUR2QAfxElvm3PCvvB5JrY9ruA7akVLurq0ulNFtLj2ghF6/MtCzF/jZM+ncs
J+hTsuXJa8mRjpIwAaXTde3WTcc9RBTK+OWI1KVVz0S2SSWcZ+gnSDh3yUI8p+VujC4JENXTb0In
22q0wp2t7NjvPf3qEupeP+JjEdsiU08JIRlR+pAIevyRecJ0cqpn95GTIeCX9Yd4Pro5NCBfc4f7
dNF2OrsRnespmY5JJZ/sEbZ0hVOgD1fd44hlmh74fe+AyPXg7ijWdqLFnRySeTxapG+WETPVgr4R
6uyuyE/V5NAbuCba+AoQHPHfwpzRPmIgEFV5kNPKxMqBBoIOtfgNYuPQrGQ4UDap0MLcMhgf/NYe
9qlTH70kvha12DndNyJhaGx20D/KcM7KMCbVJcce1CHBYYG4c94T4IGq2YRWle8SclcLxPVMS+kX
LGdJ8kE7SXoAxTXTyjs96sPMWGPUXXpgEMwkVCuoot2DB4MeWqFPP0kO/b6o3B1BliGqt7D3PoYF
k+FM65p9Gd0gQ5LBpD3asXd0mmSrOT/s0djpbrUd6/JA/W7bMtu1nXFHeDT1aCBZ03QUjEVEDO8L
8z1epiNqlcCdo0ObT1e97o7OpFGpVI+GlV0EtBLs2QOIIhRmGCGKXTSfY5dZM6+SEgxVBzCSz+S4
xbGN2hOCjMPUtljcEPXDSMZO3Nu7AkpGm//OZgcxkC/7BUgOihAHiUGe7keHxFmDska1qGGWfLj0
xemrbUwA3aMESmmamN1mGCfFvvoxa9OlcLx9Hw878u58iU07o5ogPd3PzXqXuzLs5oaRtkfNlAVT
6wTSLpDPSdSKCHwtN+zxo5vddJqpX3dyvF4LyrEMu35MsoQKc7p2z1BAG1FtbbUJjWjaWRCSda/3
C5ueJuhPiwCWXuBfS7nqzBVhmrjkC9qDDBNajTzCPuoF/uQRvyKnzqoEUOMhIN/lvD5v4t9c0UXg
Nt5saj2rHXCGQ1jZ9q4U5sGJzW2rEC2cg4asWQZW0PAkctOCfDF2kDN9pPp4MUC6ECAcunAnpv4V
weWJfuroaXs1He56L96lRkWXUIS2FKyBlpBFFfWMJYQgCeLicxpbVrEjU7Fhvyi/2vQ5btF/jGWA
Qjo03A/RfnLuBHTh9+qUnjlNH9rOOGD3Ok6l/pSn1VOtv7ZE9TqJcqCcHIgR1M5RKM9UlXxV1H4H
ZiSP5B4FZdFUr+5YH8s03uVpcVFoipRdyZUMPC7G/gzjqtksB2VaLq6i7FDOBx0tnMj5HAt83EZ9
N7UNMLMyJOVtJ+MmXDXnZbuLXYDgEAkyZq1THtBCD2pW6EYccdbeOUxySFYNihGddAXpvda2aBzD
xRgCmKXbRmdGiKBKG5GaGAgrmXA3hepDNmmvKVNVq7S5MOLJzbRtV5X7dLSCpKtOGWkrHlM6x2Qk
Q0djgJSOYY90zIUZY/1RB2MPe7irhmObyJOZ9numUIQdl3AOh0QgBs5eEhA/bf+h4trT2/hsTXXg
TlTNs+pK3tZTpom7WVOAiKcbm2BGk8oBUmvaWXZgg6ZGK3VfSwsBKE7PwgqLiBgruljVYIctAUAq
04B0b6+uU4P5nF6GqZkSKQqRRhk4VI1jnTMfzsBt5C36+ASAV+STP7tfSjw9pQkUCckYkC8dxWuj
hZ2ZHVr0DEjn75uRSkGNeLQVoeRkiSLdT6sqwGlPeeOsj2IPSXbf12QgDQ6cZkky/MWCYeYxuGL7
BZUFcibWT64aH3UDz5LZseO9sI259BAgIcV3bQIaR6GzZdgQy3jXIoFKBmNrmENATs++oQrQmL+N
qTmXLOV1IgUrExlVIk42KKPZpjFpgo/g62Iz2SU2h9X4YAAlShUttLtlyyRxp1dQvdzEr3IghmpB
9306IKVDkEnjZtJ2naL5Az2m9XsIp97Uz3JZeT1ekLTJbrELPOSwalhbdoP3w7DgJGpHoDG70squ
1oKudImfCWl7KgznPuX6UZnGCdH2dYiGO02Ig+IC58Sp0qOqETjMlvh3nViPpd1DBOr3GoUUWmlw
QR7IjHvTc8Z8VqqGkhKv4/0ydOVFM+IjtvcBL9ek5M9x9ExWJePjysp8IQKJ5QEQqDR+yJvybVIh
UrTVeX2OWEsqHCyEc8YrVg/QyHsCLfjQU/0wqc0+VRE12+VHEbGA6BF+2PXZa1mBjRkhBh0ClOhO
7+mOp6b3YUeMr+m3aqLhK2LlZ9EyrYhTcyft710R6K4G0WEmCwWSYukcnZQudW4cyjp5UerxgpBX
nTH1VtlDPsSXNqMHO1KiTqNH1un7emovnb4mI6gLFQDoJ0q7SzjVNrU+nKo2CQ1FhcYdBZBbgpnz
u7d7DGv2KWe+mMOjBums6BessyziKut71BuPOJ0y3yycby1QzI0pM90v0m8oOu+lQpPUY/tUVVay
x2aRExx0lYMsUwiGGIR+EL1y8ZIW3X5m3md5fSwmRgSuWr+1DqSuFkU0dtIKDaeFoMqL95ZuLkGj
eRwEfLPMzn7MlvajrQfaHEj+d+oMZV8ZWlSo7dmxRTg1A2LGNpQJTulCsNAxFVfF9MiVUV+Gj8m2
iHhMUPZRsbpgnWXKb6Tf0HtdSMsygfl0+tYygtGJYc+6QHymwcVvxtwtdVIYkqoFnWtESuEhWnUB
tddRv2bIzmgC7HetYQlfo6hJRPFrJmB8y7yc48FANc5gCUIAQyo24HfsfPZhiLzvSjT+0I35yPdH
fT/SH1r0TGytasoPpi6P1ax1hypvqeYB70hMah45LnFql3dpa7P4wJMQT2q9LQ38w6r5Ws5x6atg
x3CzeRuvJyoggz8zT+aySXddvyTfy8w+ygjPH9b7AiDEWPhY6H8oRCdI92imCk1rQz+QCa1C8Odo
n1E7KTLbSm34nVVQ9GqavjhxTN/MmicvpUUsYe2UjPlBlAzP+Hujxngce6pCiwuoRhTkLJrN2xx5
l8porL10PBhGLiB3CZCbypHvSFhAw3WZwGiaPTFa0j52YdvGjHiUtqRGrcN2numjIttqLAVAmqoC
pN1MFeWbfPykhtZt9CoF7TghUCReCN4uIgmSPEhfRZaeJNlLP3/OOUcPh3EWqkVPrRjlOQDVFqLQ
1igWOHsuRSjH7PfjCJLOUyhueOowBG05nEql8AJJkbTQqM19di4nbBWhXIjm9KhPMDLjpguSvJnC
aIl/2Hr+M4o428uFBBi61INsbQ4rzfO1iqgLu9xXC8DaSTTEP1cvAyq5Xe6AkiQuZqfPturjmw1d
BzdSURJcpxfUSfUme8YOSfeCLPRWGnsIkhHSQviGJasjLZffbNL+yBAqtR3wggs6e4hRVIO2Shej
++wWsnlxZ04mOQMTyMKI0lGDj8GemCFSQMFNwbKvqO2Ak5HaDjk/bYFLAVfwR9IXRLUR3TjrTb4j
DyA74IM7UhKBkyj646xklj8lCpfGJfnlWhjCM20zYBFmucO9UcDvLUukgkN9kVR/KtskD4IldSSo
EE6QM9l/YJigsWxrwcpMyaIdjF1513XWvW2mb0bDlTzKfvaWThqSHEnYrSImkkw8dUX5JvncZdMD
lsD8hIP4OHjZ25KnH9MMelsQYjBeJMIsX+sXrq2F/D6p7Qt03wGDX5wFWMaRQMSlEuQ0MxaMCP7U
tzjl8SHWEhZiLTPW6KXSH1R08zCWYZ7jZtla7tRv45oqiU2O6ThyPBpl/nPokwetdHdFSrxij9rs
vxg7t6bGlTVN/5UVdd3arZRSKamj177w2RgwNhRVcKOggNL5fNavnydZa3p6d8xEzA1RGAqDLWV+
+R63Wbqb3bg7FKBr2ud0AHScf/lZDJydM80P1yKcn5oqfTJQAWxcoas4Jk1YVSHSMDuxVobVfzgF
hTrUL6No9ikJoPXpZaZEc0z9C8cyJFdVvWN+IgDnxXbTTT4Md+SfOKRb1dmKo2bmJCxv9olXD3q8
OdtJgYI1J4dLhiR5li0yvw/GrHIXFKTuFCSs91LsLdkzJmL+p5UK9WSY/zD9/sVm8EjNnWxdczvh
qVktg2VTy4IUDxsS1g90kSYSNoh6hEMKMIYry5jmbQO3t6md4j0WnbVPK4pRjH5+DWMPeJdEK7M2
8YZ4j8ry2NUN9dCSYdyLVJ4EkqeNm72aZn52TQx1EvIu75JDm0z3OLzIc+7smyxYfifSaLeJJ2gl
pcJgxN5SW6jaAsdHB4MIskBzc1uWD9BSl0ESaJ+xapCLns0b2+VWqOVzaHXWNs1DdIe0vG/MuSzX
vLtoUWySfvpobik8YFky05j0KgN/qaKECYAL1I/wCCs8ozK4Rs2dbMadOcQF2cpRvYNcuDMJfN7E
0mV7J+mMXI/Prgo/LAi0Q5kZTCokyRUhgaLjWyx5tx1b3puUECLjk+59gMacAV2VwaYV4Q7lYbUz
6vEopxJx3TJdM+7/de10wQ7L0KGyUPkXZkFCavJp8eMLaBvNJH12AQbqsDmNWTztJ5edbJrnbWow
omKuZMmKHaLLgD/Gqr0fJsakMW82CeEUa5JeiflMI06jY7w1qPxeuaSQKdJdivmuxCKyZqYnxtxn
DZqn6Dwj4Mu9+ep2rTjKe9ggQIgmQeJm0yQlIDAyf/zucn/Oi03vmT95a6t4VjqeC31yuq3d8jKQ
2xqGlbPrxfyjIjZ/pGhyJ9XynvlXFIoWZ4H3VCHb6d0WZxQZ9HGJfWeKSVmV9l0zM5lRCkLSpT+d
rCD97SyRuaVs6M4cgSVmutTTeRn2DYgzO+GgVviDcE+i5wvMX3VScozvMsCPllSa0noaIo705TuR
ECfXmT/7ijS/tGxfAwtDdMYibCRNByoRgGlm7WUuyenx7cfYbQOyshgVQjv7bi9ImmPjWXDsiaMZ
hYOLyMlr+++iXCdT/OLG8cbHyMPhzow3oH1PduObW8Y8Qq9BCiugrcojenXByzVRl70JEqr6hsk8
OIiDCU4JdTrXDfmgO0qnCdouiKZKAqDyrE4JiKXVbic6zaLFmzBinMhN75TTEyIaoo8I8WQd8ghf
yx6ikJWk8bo3KuO7/Zh9ur66mHb4Y4bMw5b12ZPr/j7hwtmIERJlSoyziDCGeATrUO43mizIXD/d
8GIby0NqSYpggF63Aus3foD4IzQIQE2l/+x66nXo7UcjbolgNFd15L5JO0GSqPwa9WJ07s29UD2o
bWWxvOXBBcjgaCjqEvANwrRC0DR6pJFmUm3CsbtSN/PTDyeCfmsaMfqhclZNK2Au4CrIotuQKIBb
LwqaDeTOuXKZk/TMkhcJMUMnD8fQNncpxhEyvKN+DAJ9wInRL8t940O4pR0lelWHqisyyaPgUuKO
aAeOIgRnztXzPBGyqJw63CQjMS7zQP1Q0Xyk7vgAbVn5HSZBFL0OnpajMyf3Rt5+cB7uT4ikCNpG
yjp3DHVi2WMPK8lrgw23o0NQ5E/jTOIPLY8kJUXL0W0Kb9+l0TnBj/4b0T+vk7MhVkGrK225Smxs
U43vUz1h4vLp6SHolieCwoYb/B53x75lGHbUcgqm7kIZHHGXjUUV0PRGfDq3q87JEC0e52kAAoR6
grFcoNgD/z6KodjHOTcoJ25NcpdpQ+IcDCUOwoL4T3FZXuyQQi9hQO9E0iWu2So/YjsvD4Ks4QmC
z18Ius/caGvZiD7ZN6gvtoxjbIE8dzlkbOVdF3vajKXF+uZ4h0hmWHkVxU057Uo25YRF513MuX7y
41997gX7mmqWKcg+CVDAy+Le5oQec0AAWMlieg1cgnimKFm3/qwFWwMddaS25PWvOMEdGke+Du+r
EUJEexLnCblD2LeqJSeBEDcjTKJPFo+duy+5SE6yAkfpTDr3cI6v+44QgyzcmXI46JTt2LtEfvE9
rc2PGMnGhqYP4vb8beWFGWUH81YJ50ZGWbSn3XZYU5C3yhqDJHfr52Sd7JYKt8BRZwpn34VHP4ko
x22Ysq95Sz1so9tYZq/EvoNnle2jjYcgTSCCq4V44W7hr1MnJurfabPs4k4+MeSSYsiZweYyWLmc
dIgSxSM05yZpcVa3SUBKppYcRDGy2btAr9ye7ojiIIM2z1OknEH1nBJyQ5EHLm2DmGa7RKlJZfm0
RR2Vbhx/XgnH9xDCU/zeGxT8qIHk98ldK5NA9ciHcRUEMDhkBtRG+lYV5tkVPv2JNS7FRja7znYO
Y728W4LQ+rRcTpE/U76dM8P3ELDMkZ3GwiPMl1ERfy51dTYXBz8a9EBRckOPHfIXlLn7iV7MbdgE
iImD7Gfp1CPxQ7gSXGJCY3Mms3F2VgU2vxV7w0Gh7YCDpJQrYoLcKIrhqSSA8yXZYEVE2ktZShRj
WEJ04KDo6k1Ag+Kqx/WCwNz44drLREsMcAS1mD87n/Gq7eUhmAe6aCrsNLw0Yex6vPJxuWuj+fsQ
O78b3wagIV5d9swcfUw9X1q+5C5i8yHkraLVwICD5BPq2phIUVG6N/ZUk0E8gx3EYNiVq0vCyk2U
sBTLavloA5DNTPcW0RTRRwa2o74jUA/9EwYq3qChJY3PUlSMWfJeFWy2Um0qG3uLYtlbcHZOgfLX
KTnyuGw5DFfFqyypa5AtUAPN8DGhMRW7aqZ7kOZV3LTPjY/dqvexrlSCDBm3yG5zvyiO0OAfoOsm
Iu9Zz83Tpi2xvlg99SNzMj8HeLlRkzToy9njvJF7gOwaDM94/3QgxH2PDY3GgeqhgLnMfYV6IvCx
lMyHzGiejTYhmklL4YtyawxYLwj3ZUuM9kvWvSWFOsyC2QVdEmetgrKMwP2xJKRHuv6PhornTRMx
NVoNOVmClh+fJnNGx/7qVlWD9Nx6MnB/sGWhFraDgpjXAiMjtHvq0DtVl+aHhMde11HHaDVXO+Ga
d4tbPzNovirbhRULvDPZq/hj1ykRbfx2DrvwmD95oXVo5p4hv4p+FJRYrMkmBtU7zUSk7IwMLU6R
7NPU/EF3GN9kSngZvz0BC6b+0U4AoZZuua9yAvgTuDViSHatHD5Ux92SVPBCtEW5nJdxjSYddDZS
Kt/mKDb0EKi4FZg31pNMfndZcc7i5IXEWcY85zn0AWmtgLx5bgAqV+5KIistfzsAsCVIHB2gFKm5
hdyEuZvKA0rNHcvUz1GnUYxWg/MJoDsIprfAR03VKYoc/N+pmVF0mCENwgl4VBKvJge6cjPPDFIk
er23TkrpKhTlauxp97HjBz8X80b2uPdq0QzsRQfOuf6u6oP7hkCEJs5Po2v5R5bBiZd4cegfYCGg
oAKO3b0sQN6F0hIW+VRRYEosdoi7eqDpIoo/Gt7PdTvCNNpUZTUI2kZXZ6KNcu02rwuBXnYz3xW1
RGRbkHcQMmy33WfhUyKpITkJYLsFHiBMFa2JzixYhvZZdZa7bos2IB5MAp8ilG/2hn1Dgtgvzmf9
LhhN2lpxHtaVSXFZgTqnbh+DgQkQq3RbhGhTov7OrMKTajDkOV2yxtmcgl6SopUN6lBOpBZgj7Iw
VAcJ6qgoDIkUj5G4uFaxTmjvTVgjdFIEmxgirzpvYVhS3KEeL7Vg6TDYoIsxvq0Up1uPe2uVRPlt
Uopd5Yv4tqvtl6LFVxV3IXu4rgmM11Ia/UrVmKybdmRFC/Cli/46Ze2xa+v+QhEnJhhkGVa1NXWZ
pRMGH7M05xuJjY3dutua/UDpYccEpaI1bv+rs2DMw7SUrpKYnzkNyUuJKxCsgcwOVE5oUiuY1BDG
R9t0ZXaMsqU4RMwfQGoYaiMbXX6HOWvET16L7hAh1+hMgVpMyUM3B89TXa1TRRsFCzLWAhFuyA6Y
17FtvI06tbdyCajCczM5gb0tCpzOLj6sCHf745yDskLNX9P00puLtXWI2t/MVjA+EqYU7tpG0F1F
7OOjL8aCDKBfcZAi53DTxzmI00cicRy4HVPsSxsZAGl46clrp5BwhOqI4iMmm44PMgnpgzPyD7QJ
H9ECeeHidC2n7pEDF9nHS/QRxBNB07MBMeA/FE2SnZqkPBH3gPUtGeIjvlcioL0ILhtUTuWEI1Sp
i0TNwFnimsXzkNI34xdLc7Sl5V9FIskx7Dv3qGLQT6vFekvaDt7bwlOb3MWzkzfW6zzqc/QwMre3
PbEKcO8jqSV3RcGlRWNfzQIJPlfX06tpaYORZzz6BY03NHO+I/HprsFVUbkJ2HVOJKbirup/hxOp
LmhBUBClXpGeovAgiqG4qrqu72u6vIMh7C4pSyWtveI6y5BELuHRYGzI7k5k6QMD7u82IQyfc+lk
Uki9TgoA1mKi/DTJDdgCRCTXQVQHxkHj3gISuQoqkRanukH/x7ibGv5lzAk444CLUid96n3EekOd
/K6AbX2rb8mtjjpIOl5hWr+aq3TcYC/IiYuU/VCWbbwOp8o+4PBR11G4zZkMiR0Zcur69dAsEQpY
yDt2rmo6puKWIohxzM92AChLf7q3OMRXFagYFkq691FOYv80jM7BC1pdh1ku1yX2KejwxR2INkh9
RnK39D+NBJm5MdGjGWPSHvHQKyJkJ8a6tbTQltKzIPyb3J2LO5E3RzOg8M128nfRGmTq4hGUceMD
9VPela4mkt8P/5Y2CRmVSFWeOF1hSrUOsvrFjZc+415EQEfNLCcBR4bPwTSaWzXhu+6G99BYdI8h
UhZgUIo7jJNt1w29Xd73JUHFpnLwUBCLvVtHJbCY8WuaFsxr+U+XiNisxftPc9xtsCjOsPVT41IT
oqMkjLC7cszcmDM1GHkQPxYY1YQk4WegSW3hUgJq31SBg+vbdV6cWSdSvtYLYcM908/O0OsyHQ8x
gM6qHVD/OMlytpL511h+79r4Zya6a2sglSZvsd4Qg+QQxb1wZoo29QB9FbfBkzkwYeZdsE9I98e4
D3kecEhDM0GQo7kHRfyZh5+e4VsbooYw+lBFTBAbIfw9pQ6oU7lY1aFrL1MTv5k1sdFx7J2akVtd
lZgt4NnY4bh3ku5HW+Q34NGoSlpxKcU5JHsE/t7hjEwlr485jUMsb4DoETwbbreWNE/PFJK1XrCL
J4zFJKHyLoxIpBD2vek4ZWsMHzICU/yAsy2YghL9WqY0IIMcquHHPOev2WyrfVZQhFa5SJx0WMFA
PV0XOd3NIM0bkfvuWgx5iLIHJ1hI2OAM5ZrNzlOC9XMRuJ7RJ1EpbVKUkyD7MtSbb7jEoTQQUeg8
SJGbNjyxg7rNKUJvZSjIDLnowq35g+gmhKa2lWwac8OwQQlrSqQY8ws5g/1NiHVr4yPUuzPA0wJT
1jdOFXqbnndVdaG7Mz1KrQvyXX8mLoZKr+xgRVU1P0L23/RMu5fSKy8iAlF0tXo97+gElbyYiz2G
z5H3Xc7Gdwd1TlYN3qnLfDYMlfw0bJ+4NYYK0xVPpUNUAtpPSO8bv6gSxLxevC1ln99Q2OD76pd7
JrmxxkDZMV4FUY3GhuTpoBg2h5AeBPa0tiSVX1DPfJrztLhplE+7NQLlUdENV/W3pYBtS74SFGkl
JvybMCuPRWdrKWDqfEpPQ9sdhh5wIk6Aqgx90By7j9y7n8GBUkZeo1JP9WD3RPQQG1oHDW8ceRN0
xK+mcBmoCW7aI5P6PhmrZtON1lM7diDgDmxvSIO8Wz4YZUAegB18Tw368YaZ+sHSCHZV46ybAYTM
yuZLFXEFqYEVjB1K1lyOiTGo3ZQSxFc8zz73LOHpTuMz/d2XhM0Qt3OT5Bbcd9/Emzlt1yjLYzrw
auc2C+8oQbHQXLbXuUnuemooi8r5HEsDVWZNDDbF4RZq1E2TZc+ZWTEu+6RPkHs87qJe0hfK31KY
7MFivkO91CM0VOG+H6bPsML/P3FgXYXSQnUS97jBp4eRM92qngdcPQF1kqhgaRBiFAF4EaCCxhkN
Ck196MhqccmHIjgaQ3UeFGl8Tszg0JOiiZR+W6akv00zQkGXzLxyoJLHCq5t7j5MSbk3wzBEvjxb
iAE2OdB42ytnH8r4t6V0QiZmDMdDZdPnXbMvIutsxazafeBdC2Klb2bwoaIOUDobHONnF/+6IlYR
gP3NXtpp17tk5vpsYImHLDZV9ccSVs92ji809q9eOn96S0L0Q+IcZCrvuDSSdWpL1qzq2uKO3EUt
nYCkL/+IXA/9E8VgSPJ9Jzt6Fpt/D4Kc+9Nv5cISxC/01T0hxn0sUv9hQooP11lRVOShm8vS8Nle
UO1EDGarET/sTFAO4JWVrEODjTOKH6ec7gtuBtSU6e86dsKrtEfEmqUFqUSddpCbZ4lqI87PnCGJ
noiJ1JPx8ioWlrXEJKyQSKVw/e2Pf//nf/77+/Qf4Se8WDajZGn/+Z98/l5WM4FvUfc/Pv3n/rO8
f8s/26//9V/f9dcP+a9P+U9//9DNW/f2L5/QIRZ386X/bObrZ9tn3dfT8fT6O/9/v/jH59dPeZqr
zz+/vX3kMVRAixvhvfv295eOH39+sx1hia+/8K8/UD/D31/Wf8Kf3575D9Q+vP1f/tPnW9v9+Y1c
sn/QIuArhePC8W3X+fbH+PnXV8x/0Ajk8KClhCs879sfRdl00Z/f6BP8h0legu27to/B1bLltz/a
kotcf83/h7CV8FhkXeU5jnS//e8X4F9e///zfvxR9PlDSdR6++c3aX37o/rrbdJ/oOd5jmRJswQ+
cw+Lh8kzVe9vV8Ic+W7xb3RBkGVKVj+C1Yaio3Gc8KSH5qGGX7ypOS7tJEAlzQmiI5CA80KcZ9Ux
Eta4kgbqvqiH1xGeMz6lqqX1FTQ+Jry6F+6HTZchCSXZMSm8YG2MHnLNmFpSq+AQFPllheYk3U44
i+QQQSTP9D9iNRmORT4kmwE1w9aU3OKhR9sB0UHNXVYCbfsTjc5EcHOqcRaPTQ09uK+Kdpda7t/X
679crv/95eHltv/HC0TPuWm5rvQ85QodUf2vL1DrkDRbh8b05NENspoS9cMnV/JpdCn8IlgGjRJt
7UdTDPw+BK4NdnC284DQxgR0XAVIL9OCvyGwn3pEEtChhi6vYFAaebgj/WGT5fm4L1IO5AIZdDfX
xqmw3v1A2Fc7pksEGI0mOiC7UxJU/q201RG7U04FZ3BtEmu67TwH+X5ATOkmcxaiplV6XyLp6Zai
Qjsz3xaVeKhG5d7GJtHPzeBKAC/KTybqq7CrbXMksmflJ8uTpC1z8OLhR9WIA0koNBDW+M5DztR7
5WHmLDMQ15ADGC3qt54XxRd/BiARed3t8HpDDNwU7Uw6Q0wKnGhdeRU5UQIpBw0yeKfhPnJsxBa9
lW3rNFN7J/U6lHJ9fuyk/30yfcLjJz+/RmSt7P10IC/HoO6j9IqjmjIcXUZpUJPAXkaDVPYQZEwF
Uz65VyGIOpv64bm31VszxEhGy4V2Yd7TfStKuqsK+OXBMIcPScUH+lA1p+JqM5Q9OuA8uSnaJzPA
UqDaS1EQM8WZItlF6dBenBI5XdEn42E2IT/Gwn6wuHN2BFSGe92QmZiN95w7pXPKWtb0rvTSY5eN
CAwXacKq36AG85B4O8Em841iQ185b1FVU4XYhgC8JuVMYyuMn4ynt4SVUibpEijIEPazjUl4ju+x
Spj3dawL2z3Ecsk8OPdcZw516VP43LqYZTJcHh81DrVG2YA9OJTPEcURZNIV1T2cMGSVG9ZI3vwe
QZ4JElvazbmp2mITGTxT5zbXwfTy3wZtgIMU1q9NlNX1mmL6+l6At9wjl6QYNhDyLSoKsqfL5LuY
Wvo9lN1Q2tuXr3X64+vrs837YhYlEAVsRCdKdTuMDAMDv+h9rwaE1iqZz+FMdN9gq+gSGYTx+2W6
XMtkerDz9g3CXQd9hu9tmk26/60mJ3ZSSLN5XLQj+EW1EH2Er+3iV80vsh6jV1KpCfgNIRpSOmCz
CpxkEMlhzsP02i9d8TxWz0mQcMwog+mJeHzOsap47rulg4V0CePzQZuKvLkVTu1dyEhluz/GeSMv
Xw8Aic6cBuOLCe98cV33p7D86mZYFv+MMW/T4Fy+gxv1z18fiMohEcZuPnNyW/566OvxwJqOGH0A
NH10gFDx9n2rPySZsv76gLJKDF7x1ye2aHdlZ/QH2TOfl3HSc05o/v7X//Mx9T1eVHSqiKY4ecLL
T1L2xX/79OsLX499fZUzVk99oeWtZg6apyQBNS9FxQod1i3BL/rBqFP8uhYnu9yfjRscLV9DC/9s
XNe4ycfc3A1jVcmfiNFh4NPS0dK7iXpWf2uExrYOaYeceX/OXx8Qq1CYXRMyK4OTA9FyqsshOA2F
eO+kTarbpFBaG/avxVzy09cHyLm9l5nGRRUyxBnYqkNRxvFPFO/3hKXsrcRqb+e4Nh5V40UbhzT+
faSqfGslIroZVHMojTD8Vdv+sRHJ/UIA8a8lNohbL7vvtl10hzgw1/M8pfvWGlwSBWkhwZBoHcHu
nxK3nh9INj6GieM8lX1j7x1rtKl6gLBgtrNQwYYgZiQ+1/uhJXC38QvjMpb0yszMqeu25iA469M/
/FmI0crRqADY5a2lcQKpAQONHFhACIXGEirSEitMdo51nTXWEGnUgWKJR9ymm3B2b8IUXGLUAAVA
RawRi0VjFyYghqfRDNKwEvYlEI5YYx2mRj1yjX8A25JcDyQCR7MVGiMRGi3xNG5iawRl0VhKpYGW
XuMrTBK7SSMuXw9FGoWpNB4TA8xYADSORmoCjdkUGr1xNY4DR9+eaqCdEYhn0FhPCuiTa/RnAgZS
Gg+aNTJEWHd1YzlrW2NGg0aPRmCkZgQYXJcaX2IH6XbzF+iEorbTKJQFHIV260FofCpkhuY3BrMi
G0NcM87lyKi6SwOw5WqEy9JYF8UbRH+kpxoQLJTGIZree6AxxPtyQ9D72QU0M67hDILWAqUxd6d7
C3BNaJStAW6zNO5WaASu1FgcKFh6NwDPVRqngwUhwkZjd1C5r4VG8xaN69ka4bM11udq1K/T+J+l
kUCpMcFAo4OjxgnR5D2bGjmkEKPA4qLRRI0rlgCMtUYaR405UlONpQEYstR4ZAUw2WmEEmEWKF70
QXJYeis1iplzWIyBNSPgTbqtCPkHBCFFLX78+pAAhvoaFXU0PgoJBcGkMdNBo6e43Oiv04hqArSq
FXcaaQXzGB87jb7mGoddNCKrNDY7mKC0WXpJAW0Rbrd3eF7BcTWiWwLtzhrjhZkpH/Fnu3fTwoHX
eAsr8OB8GUNd1wRipNTDDGjcAx47gMi9RpNjYOUGeBkwPDhECJ9DsnQPvcagY3DlWKPSJvB0zE0n
gKvLqHfWo+b6MqK5yryk5TrIXux5gSKUcGh+jxVMqupaoMwEkaAXCnDcBiQPRyLI1OgjG5UgTAFO
Rc9GqsCKN9BLOLmiv/hLdyTYBz4IBZ3Hz8TYk68RYXAszdcJopKTonsY6UGxipTzIjD73xa9tUuB
+X2N99ca+S+hAMgJpKHI03rYdKVyVkpyYH9MmjcINIOQQiWkUAqe5hYazTLE0A2A9ITy4spgnNHN
o7RrwEwwf/BCwlUUmrVwoS/IEjpFVYuxyo9WFgSHAdHRtI+55j2aCgYk0fB9nlknijB6eh6aX254
ImmuhjpZoFA6zaXEhcuSAb1iQLPE0C2G5l1kmrMG5fFdqTmZHHLGg6QxNFtTQttI6BsTGsdrXkfN
6kzQOzWr9YospF8dxE+rGaA4/kg0I2RrbqjWLFEDXVRCG5nQRyqBR2qjw7DAFOKYRAhAHCm0hOEf
B1Gc7Mm7q6GjWs1LtfBTmqdyNGOF62reuJBYE2RW1hCLRJMiWhaILhZG2JuE5mLUoGAk0GGJ5sV4
Xwh4girrqQDWzBmpsW/kUlqHse1uJ82uGdBsE3Qbp49DAf0GI4HzYvIkvz+SoPCjh6gD202g7SrN
3+GIg3RtT1D/zxKy0RmzFyci/R3iLyXKFhpw1HxgoJlBW3OE1Qxb6GnekHy0VPOIWEEAJKEW6QbZ
9ZprrCEdSbW/T2SMVSa7ibNDG+TdqdIs5cwYm0FblgmJIbCYi+YzYa27E1OV5jkrCM9WM5++pkCh
QhfNiRICqTee3ljjE4I0dTV7OkKj2jo7LV7u8M9XuwaiFR6fdwnqNdMcbAkZKzUr62h+lph95MEw
thbUrac5XAMyN9Csringd02J1cLmL2w192tDApuQwYTR/vAhh8FsXbLG4Is5LR1MCOT0i0lOf4YA
tMDVBBhprhnn8e8c8lnG00Hm7kdezg0dQBSdZsVD3yviSsPsXo0kt5FOA61XLjqDE68FnBJRmTWM
tzM8By4lp0zpjH+aF+8gyD18WJsEyrzQ3DlKbOBB2PSAV3ZTa4Y90lS75tzZn89gbKeEHiOyhDkT
EwKdbCuoegVln2nuftYsfqH5fBejmub3R830u8VlgfgftQLA0loAJGYoRib0AZFWCgxIBhKLaC9+
hzV1Vzs5jx9+b9KYKYsNIZH03MoXogy15wo6kbC9G9SuB2qD4EUK1AoS2cKIfCE3DNBakb2gYgb2
GnH21SThQ8Gd0NT99uTwfYAFovOGyl6/nFdpGD/3cUvq24jppiqC917Sw4jXl6ZoKMIupF5QtxDk
XNlA3mW9Ud0N8RkEnybWo4tMI9F6jRjhBmdjTWCj5fC0qsPV+g6F0KPUio9J9EDwJOCWDu5nxhHI
RE5Wckp+hpEDzae1I60WkWg1Sal1JaHDDqyVJiaSE8TTnxRHbXutRUm0KiVeO1qjEmu1SoZsJVgQ
wIZifHdqSYPn1Ox83MJGRsx8Vs/nuYvfZkENdBH0LlCyu50r2mmQAKxFIgaiIHFABZT04VjCAzwT
YIm+ZvlS2mjNTVgt96NW4VAKFZCZ8b1fkHjWWqmTac2ODmhEwlNqLY/II3QM8352R4KTm/ne0rof
TyuApNYCxYiCMBZhHUUmlCEXapENuScyPEiy1GoiT3TpTiIwchEaLV+KoyJ57W44LqBD0ookC2nS
FID22YiVWKbOCWVeFBiT9Wb9zBE15Qg7fK1ycrTeyUX4JIxx29ke84TWRNnsBVojlWmxFKKpxLt4
zQg73R+8CBzcZ2zWyLfWWhH/ITaFll8hw3JSASERkj8/4IDqd0LrtayIw1NJlloS87y1oS4qyEjS
cN8I5OONQPVFO1K26thsB1meqmSknUdrxGCb4m2EbCzgbhPoaLnbbhgFGSrjXwKZWYnczNK6MxsB
Gj9ZrdEf3NRI0yatUaP0eFPl6lot2YmbiMYF5GwE6zFUaoVbjtQt0Jq3zjOPzrDc1YmBrNvIPhAJ
YyXRSjk89sFunC6G1tBRunkUWlXnlgvhIkMJ/KM1d7FW3/ULQYYMLTGNqWiJCd3jpOGthxi4elgc
qoT9HltNZm0ShpF8ai4oaE+d1vzBKOA+NBJ0gAgCY60MnJEItkgFU60ZBI+Tq0HrCBlwNxXCQjqg
0BhOpYFby3D3FT3giM+worc1ZiKUiTI6xFqomGrJooW3UEsYEcP2MFvlqtDyRipMPsheuaeJNqQA
OGq2ftrS5UvYSP9gj+XHVJHxaUfBT0UszaaO8QrN3vemdHeq5/3K0FkinUVzWWvxZaZlmIMgnrWX
071TN3Sha7GmhWqz0PJNXws5bf8ElHICpTn7gmCIGsVnr6WfuRaB4mXSiVjrVstDBy0UBW6glVCL
R+2UnqUO+neEHTF81MRJMkfrEJNQ4zkdzW3yCP5xqbUstQoA1vNub6JXjTirsSMhYW3Qsk5oWsME
bSsa16L3X9Mk/EFKPUYDlzBsLeSotDCW1A1qoNHK9sNLvaiG5AuNNGo5rTNhjBaZf566GGHkwlqc
vXXsxNPnpOW4ZqvDXOUltD4YmNp9i2431gJeOJaHSqlj3bVYdnFuW0I99obCqo74N0MFbKEGbrQs
ONcC4VRLhbEBxjwv8mEYzp3jOTc5umKA/ZnL0jwQRuCsmW/6jYkKudZy5JqpDw8W5kxEXFJLlv24
f7JD7qpAy5khDDYp+mZqpnzUzq4LwZtoATTeKXwwxrNEGR2hkE61VDrRounAfly0iDpATR0oAlWa
Ke12rM3bgFIaltj2ddAibA81to0q20mb9zG6IWPgyUOzjR6qxIuGjNswf0kt657Rd6PiVatWS77N
ph3286TW+OqYy9RwR/Hogksk/t2jGFcWGGZRQ9849h0wYrahWtvQeeK4ywpJIzlJvbn7i3wipOj+
FQnt+6Ql6hnQRV+NP+idc3YNyR9K5Zc4GdOtGgimt9R3I+EWXbT03UMDn6OFB3MzOFIgjydZ/keG
heJipOJCFYi8mSyHIGb0WWJAfmaU2yWfqbNuxwFpSKY5F+RaS+TgayZ/qyPWe2W2Eqse6ORW2uvB
8sXONBu1G+Moe2zbbYXcb0WNrLvl0pGndmzkacpPSqjipp/pDjANuLnJbTei8J1zb2MjrebhNPnk
YCDnLA4SxnLqXaVzqwwKF/BH0DPKbac9E4t2TzTaR5FoR4Uh8FaEtXy2MFtUXFSkALEwJWzwKy93
L4BUSTnat0GOPUt7Nhrt3ui0jyPA0JFi7Ei1wyPH6rFoz0eC+aPDBII/NdHwBWdzAFmZnm37ZfJo
ULBazj8puxbf+VB3EgHQ+EgmGhtNPF6NCO9JEgyvraSuT9U5PF2avbfaqQKrvi3tmCit3iFjhIvV
RQ+AWEtpl0vSQD0XcrZX9BGPq3CkJZrTPrEuW4FJpsMsA5wNI8HyemdjpAG93DNGSPRWRPNGY7mT
vyuMNzQvMO332LkZoNu12Zx97dLJXHGq9L7C4q5dPGnCwmtZHRXn2PMw+sz4pdNqVxGrTHape4Ec
P0yt/UJ6SbgdO55aadcQBXcfZKZYzFtpsUZ6S30xZ8JNEpdoBjAe0bX8NNXDVWBICjAmJdqhVGNV
KrVnadHuJSMEQcPNlGtf09T5u6VPLonKfzGpYgfGAhVV2gvl4YoasEcRkYP4QDumDO2dqrWLqtZ+
KnLdNx0h3Rs0MKw3mK6ojDW2lvZhDdqR5UFG4FBtvyvMWpZ2bZEwzYg93SXYuRAqrHHdfIzYvMIw
t2+o8boWGMAajGA2hjBbO8Pa/8XdeSxXjmxZ9lf6B/DMIR0YNq/W1CImsGAwAhpwaPH1tZyvuisr
q/uV9bQHCQsyQ/DeC7gfP2fvten3xwGD/kG7xnhZn03d3CdZ/hZ38h5XZn2LcPvX2nFWaO/ZoF1o
eLnfmUJCkVFkimmnGppApPbqMmsP28TQnowxXG3a3yb5RYDhrcL4ZoJAgMdk8Afs9ojZXSLFzI7R
iF9u0c65GAtdor10Hqa6TrvrBraO2csxqWjnHdE7q0Z78QJvmnFnYc/Dpldqv16FcS9q1B8SMndw
nHH0aW+fp11+yCMuhvb9Se0AtLACLtoTKDEHGtolqNoavyDGwXJAWaidhKH2FBbaXKhdhgZ2Q7pL
sOwxIOJ/AHBfefHWK19gSylgeEhQHGyLFvZFU/sYR+1oZEoOe8I5GNrrKGnBsHP/TLQLMsYOaWtf
ZJFmxzTlMNFrz+QY/i7ME+pkkCw4KsXMudBUuEYNHqxJ+y5r7cCMsG462pPZaXemS0QCHgowQP2O
iJJ0t2gn5zD/TjB2siD4GA4MPiQ8n7F2fxbaBwqo5hkbfceh+fesnaILt5+BczTQHtJJu0mlfG60
uzTQPlPqnlO/szGf6vYHrELir7GlouiW2qVK3pUP49C/eVTci8cAPcn9i+rU26Q9rgKzK15B3sfG
fvSHjREPz6V2xTbYYyc75ChqVE9l5GAdByNOLydbz7L9gzhl3QWJjQzRuouRxBLGa2luP05c/xgZ
8Z4C4CehszD+Uzy7jXbvEkJy7LWfN90u2t2bYfMNtd+XWzO4MyW/Y2b/HoTzWmIOHk0X2wvv2CyM
fq2Mm1CVecr7Gde7a61lzx1Rabexi+3Y0/5joZ3IrfYk90gpt0VBGGPb/xxpksKt9g7RDwszs4Wp
2dbu5jLnBcQovWuXWf6S/KoxQlvaER253getBtBt2i2tfIMQOwtnFyVSqx3ViR09kbZFXgte6ywJ
/4xSq1CnTart2CFjO8yuZNHj1HYdeDAG3u1Km7gJgiM1DF+30gZvV1u9C236brT9u/I7EEHzbyOp
dxn+cEcbxU0c40pbxzttIl9wk2e4ytlcGL1hM/e04TzkmIpS6M7PmgQUPkdY5cOwGfCpF9qwnuFc
J9fvPtRWdoWnvdHm9kFxyJsVrQOTR1cIRLc44WPXudQxVakkztYd3itAZ9RmHu30XL7H2k5v4KvH
YPmj8AjQSKl7KbOz5OATSOQr8r7H8Uw60toLJX6+cOPg2l+WhODZ6YQPgs2UaJ5gZAFvXABxnXs2
VX8Z625vQQKg5b/zUWDpHlhY5g+ijM6MvZcE3TIcgQSegJ9QzTkkHTEfj+flYMMd6LnHvB8xLIJC
QwkUdIJKYwpceAWJyeCPobnGGCh4BmXckTyfkHOECi6rznUYH2EOrQQchBQeQk6qWx7ee2A4gdrs
/WG7wE7owk1lIe3RRAXICiWEBfxga+I633rIC/p7ALNOqUBtpG3VCIfDZ1A0zykMv0ncuxCoUjoB
Nh2tZc5OFqYKG9ZDBfNhEdEDj0oc9IeAjaonz7uGECEARcCLGOBG6KTTKICxwPCZ4MGbs/RXmVon
dKpbZg/3HfwJsA7PwRJjdsiv0p22Ak6Fg28KakWqkk0r/pQW0UJVtJ2ok2qcTTmiSdzpwkMOl+96
QBgpQAwfMIYBIKMGlGEAzGgSxqQL1BrkbDQrQSfRZAaw4TBg68eHBOzGkBNGRSwDmorVwhBBgudI
wHSg7SWJhjZpk26kJPG++mMLgwbstOckA7jFYiMlqX6cb+Q6r2SHLbBipmL9MECEdKBCJN6AaGm3
VkRMb8apsxGnCJBf1+T3JFZvAydaR+3F0X0GXkdIY6METMKxC7j5ecALmoItMcCXNGBMrIzQWrAm
VJorPDv3DJM2cYEE26RiCnNM8Bxga9Q/7n5AgFABSxFAUyTwlAYCkc1ZOAdMAm/rqF+uALZCubMi
jmTHXHaXWPbWIIheIAsnvcOVO4tdNQPcgqBqZyOsqAG6uIBdksw/SJA0RZoij6xXXltCx4rp8dBt
cIpbnKVPpcqvtAkO5ljRSYjOJiCZrv9KwMrUQ/oycsrg/LmJwc60Pwh9oRyrT0CQjhJV3ASiRqiB
2EL6IW3KwQRRm8TBHMcrFwReyXAegdQJE9Vm8rP9QvfBB4XjgcRJNRqnvS6vOv0SUSRTdGejQnUn
lmDLYH69gOO3zX4jge0EmMUi1ieIY+sYGI9PiznPbg4NnBpUTznVm3FMkaEzjW6vFZudBbTNtF4S
KAal1207sD8z+J8eDBAKd+6VP7GrY1jtTVbSValNmH7iMHjjKo0gPLX+ttRwIQv+Vo3GDoppBgef
QKRXhBc5SKIeNJEf0VepnJUynvvlqMY/ORAjYwoOWU4jUb36QfZEPNlTky80C+xDBAIJlsMZEs++
ZAN0/K+m+0r5AXzEgc5kEkD8LIxf5JLsgfZuZxBLSfy7oASTgJdmOhop4z84X2sfMFMKoGkA1GQC
bCJ6ek+8KL2zk6txTog+EmPnAHlKrfES+dMXrbE0GHYKFJQFEgp+NdX8SNYwSC6QUSXoKNTM28SB
fDc46xmBmkqit2ppWMCiSx+oHXSoMwUXXbXwjonIdlH+Vn/fLdxjBv3aWNDAuQiwnZVnFmsXwNUA
6Ipg0i3hFnes5UfScTC0iZ0DGEvysLSAsoSzrv2z6bHSIu+LcJS6nXn3Q+Uzc4di58QL1tLxjIWM
l2ysDXBcDVgunMi8inST0PlxjRpLosIOTqtb47zAes36ZmJkFubjVkEu0/Aw+SvuKdQysG3S3Uwg
woh0wHxnYGDqmfJ8VYDEnBRNuSaLtV4EusraoeOETjtdKFGoA9dC/J7waSzgyaJjiRTFAlk2gy7r
QZh1oMyo5o4BaDNc/OcG1FkA8iwGfWaQhgwIzeItlbNBchsNkZ6HPIFIuhxhmK1tMGodOLUArJr+
UyOZSKr4MXUTJM7o0PLbHGBsMVA2iXxLDNSisEgdmR1CtEhzbW3j7ieTU74dHAWIN+K/zgbINxv0
m/6ZFjuFMvgVg2tC473j0d0mEvges6GE8bTFWv7ggJQLNVrOZTMIfbSbCvDZuBum6tbk5VX0zbrR
aDoQdSFNgAJkXQK6DhDz1nSaXYKe2/+IwduRasgDNEHcSI4ew9jWJ1BeteuxpK8VvU9ZyUcTXuqa
oIK+31c90yoL5vDCYGze1CD2JKi9Afn4CHqvaAgA660NCW4HXPZ55B7zaSbrJrwk5viaJdem9HbT
nJz8rtxV4P1ADt054P4isH8e+L8RMxSiG1rPYYyvX6T3I4pWekh3brnrk2HrGfUxASiYTMcCvKAN
ZjDVuEGwg3BPQBCOoAg7veBSyZq99ygGxCq1fcLtyDv4kAAyjIeZFnC5lh5p1PQ9/EYwWwI/DACx
0P6GqOBBjdcLOW9eiqa0yvcIIbaTJiimsASGi2XOZwdKGGdnhseZ3e/jEVV3I66EzkFDXrYlaEZG
AHhzgDU6QBs5sXggHHGgbRixMLflXUXyD1MknZ/ok5LHV9w3zLo9/J4CLCRcQN6Wt74k260OL0TG
8CHbRwyV6y4/MQTYW+PwzBjt1oKcrEFPWh4sCiFOGA4ZZZ1nAJUloEoPYGULuFIAsCTX4TwH4zHz
qHV8vXt9gy5vIeDLarL2bTdtQ6ZlMWDMAkBmQ6PX706kfKGrA0DlB5cYnCa65xP4iD3E5N3ABlNL
eAbyjWLLAsXpguRUwdsEmZE4kIdhnJ8hCDOQHp9nXMnhJq4BsAD3xAa5dYB9Kj7GqIf+OYMBVbV7
aqiEJkGfTmhSqOG0DJ7eWgCiKSBRVxNFiQx8KmnMzTqvhpQVC7yqJVnrkDLe2WNDviN4UhBZGkAC
sZRETzLEgJgCet+0JVRTPAQTXVxmF0422JvuMwaA2msS6qSZqJJjjqqhpEII6texjtZ7hbe8Fpqm
CrsE0O7iMoGZmUITE1QAiL1DCtARVDa9j5rL2o4oeXLNas37F562ZTVoimspbxVQVyWoiyE7tHfC
yNfkgtHb0AZGzYLNNBUWtVbJAoMlBGBsVKh+hYojuROBOEwqfvLIDo3n5heBZzQaoc6KaN9MZ2LW
kUXErKcSPG22srwCygqb1Qi8FsHUKfDFMSWfsVJ0uG2SbYHdTl22Q+C4dYHg+gFmD9O5tPWFl3Tf
SAqFFmhuAjw3AKIbAtONGEsFjJeo8F1QuxBAaPeD3o3bg1DezosArvTq6Ez2vBJGcyni6R4pwUrn
fciEjRmob4doIwfy23fBowD662ch7ET4mb6/izqxRc0EILhr+UnNHpfgfk74ZDL7wRgGZt21+QO/
/bkENNwz6ncVKF8AxGp4zcARawgEvEb6rNsxjG4Qvc4T24trFmey31YLUGM4IQeappvE9+GTJxQo
Ceat7kcWqmcCsp58T9znyCOq7p7UlbXDfJGOyAPonVMx00nbexQ5tV0QrJTomo1BnhSrae5wu9J3
NDc5eGbXWg4x83ONuV0Wa9d7CRn0+aM3MwWBZA0QeuMbnKpRhRKsCAIaZPUC4zC5xxA1EplI3egz
+C6VZaHOrvmV5SNH1Vxp27qSOuVt6ojKdGAJ1gRqB1HiplDLMaqsS4tXZ9a0aldzq9UIwboCZd2k
lI3Sr0krUAqKIlK0FsWODQAbVZE4osD8Aula4XmktdGCyy6Q09F+rYgqz357MTctzJSTP9gfvmZt
m3upydvS8P7YoLglSO4yLt4zzegOgXVbGUOD3qKI1hzvGaA3Xp43+KFMJzTrG8kYIYtZsJkDOODL
NxEcNHgHIrxW7TnWjQ604Kiz8F/V7bxrNFe86GAPARon2pKdnm56HaHGiCL7y9FU8lDCJ18MB8lI
il8BOUoPwnzRLPMWqHkAvARfME8bmHOyZ9KfpJzTgWRyrYnoqqKTUnm4qXC+o14J+NUIQt1vvV/T
bK0sVV5Li5lFrWhh9WDXO81fp+VI6y8X941msyea0g4H7SMc4mUV2upxRFgZ1ekvMOY2GlLoa/kl
1MT30Wc3mgqMde2M0kpz4Z36Rwwm3vHA59HcHzheGSGWHNA7dxZgeTQfL9Fs/kqm8YueJH6PEa7E
Yu6SsTfWMvtl8GBANGKaran1CEh5lLB/ibJZuR79QaUheVhFcfq6v1WXnkv+o/IZyJicf1BCNUDy
cx9avtLc/AET/wBNt8OntmIYjS4PyH4MbN+thnRDxiAiCzj8tV+eSVLG6sTS2qtuhZy6Wy2qCpiZ
dAehef4WbMFJMN9SkvSJKBOnCfg/bcGUKABJJMCgswF6nRIQeeZzMhxqwgNcLMBaKUakgE20QGOn
T+acHhfOuCChQp+cgFbuZx1IEMDkMJNNrcA/ZPFeest2IcAg5zCI2wYogCDJL/1UwbC3kUKO8cYL
gqODQDpu2Qy8gN4+eRfEJGTEJRjlsGUSso1kdRrA6I6TfS7T8mDD+8+IWwiJXRANndSEcEuxTwi5
j7N411X13iCsgYjvAGeUQYTD9BkVJbN8+nU632Gepp8WzpgBa13bFB8RmR6VHb9aOhnCRqUDJa7Z
2I3/0csUbIQF58yrHyg7hv3ooEZeSmw9CtRAqBvaODlX1hJACCc4XBkIsqR0f0PbYs3jtdzZtbEc
oEvesLK/0NbBDTXN+Yr17wiki8bU72iqPaRepGKYOh+Dp2Uf68QM5bnNKhnzL1pyDLRBcfpt8Jvu
FgpFCFyc+K4t1S4Mwyu5z5fKIJmjJKJD+GR1YNe3daL4sPJ9jEL4u3Wux6QTPhpt+5qt+GcwZbrT
Re+Sxj69rMCHx+7sOVQ9suUCma8NVkJmoIGZUuoRLIKi9kJL8hc7B+Unw5xA3sJufkx0IknrJiA1
2xi+Fmkl1pAbdwkBJrT5SLQV3YcvbkInnDRFhw2RWrmlCM8WcJNw64MVwWtkZpCQYhKVUvsEjwiL
mFGdojIRpyJ0rsqkE1YEUSsLkSsj0Su43BkakcWC2B+up85nCX3q814w0i7UiWk+aTKplhzmnBzF
+OnonJdSJ75MRL8EXYnWf1YOMy91UMlAf72hGPN1Zswgn8YsjjidpC8JoTLQ6tYdITMAsBqUFUj6
V4yaXoqOhUAG6pXJJ8bRrY06EsV8/dvU6TUIgV59xmmVXs/7dH4fxzeiS2sYQTM+e52BYzDKwGHb
rhqU4AASeAwBnSKXST4mnaFT6TSdhlidWVsXmGW021pGT2nlwwfCAUgUT9GTyUPQossJrdssOQCG
JZmgCyPksEvnYwzyWwSGjSK8OjqVw6x2Fn/8aL7IzDXP/VcRET8R7xm9RFHQY43I8SnkBlW43C64
WTgKxPVRYYv9y4WedHQ0snUygZ9rjaVmw6skDgu72CStQ6Jrn2b7lE6A1XTVMV1sMkxM9tGGWwRV
Hd8jvxwivtkFdN6Xq2+ZJR6SiYBbbDynwczfHWRwZU1UZTbULvLbRYFYSSUIK4c+s76Ecpg4Eno7
ZcQWOF39V4fC4OXoQDtlmdHOj5Lz97+Z6Zw8lRfsQS5N463f1w8O49i7BSf5ehoJ7LwDx30kNkPu
EK00eFha9y7OIaD5S/wBKPlNdfTM8ojlL25/Tp7sDqal6mOr36D/uHx/zzY4ovIwMyIWzpFUe/c4
1YyeZzW8ODVTthbUB3L519ob1LHR7y7zavgRRcQByRzjPS//DLB3WVVxc7K5Ae4ECPo93Mx1ZXfq
ZIhMncKAEzDLPhFJZdEeU5rWaC3+45fTHLD+66/BLh9zcu32vHHtyZwMmuBWppAHDAHxWf64mQ2w
/mzFQE6ZK64bPnzuORphrEwGZyenqRgdhO0IiCIbj9+/mkWabQzFuXeEwEw7PuP2qzWW04JIPtfm
cdaXKo+KPeaZnfIScSyiX9FiZXuHB3c2BVZdae+NQUvBvv/SpAvHY86keaMmtkJ0KUVxNzVNsBrC
0cCPo4GavXSeRT37dE7ylK4wbZixXJikxR7N9O9ffl+mMp9pgeQfTZqwUgkob26+K4eK+11HN9o9
vawxB5Y8T/VDQJKO2Hz/jxzZGf+4/j29ndUcKCzxwCfXbsmiu4jYhQbeRYRP6xBSugzecbJ3lS/L
0wDUeW3hcUaodd8B51m5AcmckcRrUtlHo+DCZw38wbffmXTHfGRNJPJbwXa37xLjaiIYinh+OdWt
m9b1jyGPEmu/gBeWeBDSs3kfWTpPrpdFvhZYb1YqFEyounGfVUxMVGZByQ7oE2R9vUMp++gojvOE
wvI721LA5dFRjbTQSKrUmZLfl16JVRo45X7qxZqEVlbSmK6SGyb90RfYNMy8JqEXawwBBvUJDjha
ITSGi34M8oLIQgoQlTTmJqzn+vh96U1rYzSzgkJaZDxjg3cf5QVSuX4YrgZogKsDle2aMkUknnsX
ZYm44iTqXqMqPhCvFD0uQdC+hnRfVlbUZq+MDKwHRVO2siLn1XYWcoLTYbj7/jIMbbn3Grtf5/Ct
jnVKddbI6tmshuRHtHQ+hq2qxy4j/LVtBOOtQMxEB46ztT1RQI6LIp92MG3oa3O+7XxmLdLrf5dk
gyWAYL6CmpsP59chXRq5rQzat44yM8QfCfiqQpf1kSAsJBuMq6j//NOLqGR+DMO+PnVjQr6Mn7+5
PttUJXJJmGzSw/R2rtnSuE9hdYrrZXpe6iXfB8YPRtX90RjiX+i27QfpWr8ad1SPvtf/9HyOazWp
DmXrwpoIMo5trNew8jBPzECPcA9ohOXkXG0Z0v6Lf3itxI/O1vUUT28TipENC0S0UWJRD6Os/GOd
mD/6lpYK6gxU6PFonL4vNg1F7jVFtAa0Almg3ifOSTpnvDuv6QKjscMAcZOM593OhpVcxiPALAtu
jbTIzKiXmlZi57+b+XK2R0axfi/dQz8V0cXuZ8B2zeghbWdk7qVCXiyXgxH+jO9LGfh7pCHyZPhe
uWky3+AjMbXrDJZQ1N7qumlvZg3UJ0nGW1AXv+e4j8/otqPb6Nlbj8HnydcXqjROzGX5njgdqpFP
aZNIPWXIIFoAe9iAD3bnIXSVMc16fSnGGbxJoW7fX9VF8adJ1R+WpWm/eMHwztp0gFJmP4VK6wM8
vcRMzcjLTOQmmOCSxP1sAkXL/aPPnCXolp8lgE/EUmF/bLzKeiyZEw1BfPPa0L0aRp894UeATlCI
hzgasicrJ1m86bAuuGl361iFIbiY4ujjGQQWkTmrZfY9vC7mvU0OOUGWy80H88o4o2SGOoFP6E16
+EvixbskQDAmm8l7ap1woanIQX0Z/E9lmO56TDNBrI/RnNNwSndobuxbZIjzlDjvIUaES9AgVQ9S
H0yFDcirYpb42EzYEmbom2Uwjqj+FMl6bQJX3rBolMUeYrFlLldFJIkyCa2ZxnjvgHioVz6siQ9k
tGfFirNmcOrtXWaeYD/HJ2huLRrsbBpIcWdq3MgJFcFoxu8tAFfO5SLbW2af7k3SUMcicT7bTJj4
a8PiGtlskVaVIsjC/HKZSRZaRUP3MYGXP85usbyU59rLmDjJlqB5I68epihEd6199ojvJb0+RmoG
wYZPSVchp3eNkWKHL2t0auA2xM8i6bjl0IOsZ7yAz6yPDOLPJFGLNzMzEessUfoWf7G3cialpfoB
GyNfWSbt6sQOjlk3ei9eDS4yhoO1CPupW2LvxbT+DK7zUnadOliD2V9joA/bemyb9SR0l32ckAna
qXmEJzEr6HFNkjavVuY72xxD7cZVz11aAKxwouoxMXfF0hQQbvBzcQOlDySmoflWi/05ufUVPp7P
3HSpjsZoGKd0rln8VdZ94Pyz7iyTt7KdlL0p6IetZxgRp+8LDqXxZBCsPaIWurRT+lnWCecbb9nH
ntWfElcSW4YU3XHnBhlDXtw6d36yOc9A8QXyVMb2fQQHcho6QcCAS5xZQ+C1TF9quqArK+SZ+naZ
xXxwymemPE0cd8NqwZiNsNA02uElN1NURrVrHpsWjX9XyBJtWocwAjnnLkmXfjthrOL1BfZbqQnB
4ZJQfrqcxx1PBufvizsju8jLhUNi7Gw6Xzl7y8kiKFYK+1coTkkeGmS1IYwv+t5kNRHTroQsd1JN
Q8E0UZLAo2E/gE5VBMjqlyRCEJjEK3OZdIOOSRMhJkx/g7TdG9NAMBtWfaCuiAuwMzSwlZkNq9rj
eMpUems3xWvdUiTlrbFBg0fjfxYRk3luPKENsX43PCIn7yCU2cCuh5l28ojFxtEfmgSPsB2NCuDd
gq84sKyEufefaA6KJ+pkkLoI5iwre1ND1R9VmpoPRlB7u9rrXnJa8DtrSMeNRayNnZvqUthNduys
5q3GfIv9NXxKROddJxMc5BAQtSTOfV7WG+XA0Wl85AEjydzPBDeR1ZkjbaldbBCWLUB3mRPRNrRO
GSPYJWnrIdMabyoOjoNU2vccf48fDWG3FPXOsFxyVGas5x7vWqRNhEE7iFM1dAmtWlYSMt/mjZM3
SAXoa3MiNeQ2zXpiGnNr5QgjPcpxrrAPuOnJ/UOHJXqqneTNimfnR5GEr7FjXxEmJc/euDCr9Qn7
RASALMft1Tprw+mpVSHrFd06BCH2NSMmkViPkIByk0Gem5u3gFTOyxBOLy0P47jU8zMfi3v0Yp4x
rLCPgdFMzC685kl2xrhr0/INqMqt9QVtNx1i3ljGiHqzb4A2iRy/sio3HRK4nTOuer0d1oYd3rVl
0Ow6m7egw5i3bgzjYLQ06EVHeCgbv/XArc8phi4EWpkx31XDJN/HooCqaRCHlhWXgid1ZxDwsPNy
1743A6SASFfkKxYZNEbpEJKK136lEwMvGaVM7GvvJYgr2NQVcfHF0DIOnF3vMlipvMBvooFbI2+K
kFrToQa3ZEpM0U7xUlTjj6ScjE8l7tGxw4gK7eHu++KgU33uJNYiirVx3WS8A0HDrla2NC7zMOtz
+O8aTbi476XN6ZUVr9rX7oj+AOkpKWoxrmLbjY/B9JUNOafblqNykBOfUxU72u3G0SZvjZK1Wd5G
VY9rO5Z6bpzcDFqTaH48cQv6Rh4WtP9bhjpoZEgj2OXELa1cukacf3y3l5ekQcTb1Uu3SoVyL6r1
313mI3bbeHfIRyWuEF0AjfGNpvdwSkRfnqvY74mLccC29IIUGxl699JNGErA2F5b9cR7zsr1XlbT
o9Vm3VVliXkwrNbcElaPMNkawr094EejLCwd4I0EpOaKqXJcEuQKCOsctSMiJUgmqQxtDuOMW2yX
h1fi8OmkCPAD9cV6iiBjhfnL0uT9o/C901gzF3TY/W597j0nk4/QIgXGdjGaYQGRWfHpi/GWMo0D
y4b6FZymY51FbH9W9HjZSpJTGk3JKZFTuEFMLxHITbTVnfm2jBSUjYygkyMIWli3ILgS0VZ4DMsI
6HLa8YAseoLfZDXtLret5ZJJhN8Qbvcl4sqjbWC4h0/OjFLbcwlvHzZAPJ5coiFBYs7dD3CnSG66
5VKiAkcp6d1as+tPmEhN5ObGlxXk/dWEUk77z/ywbV6YGoaj5VXuNcp12MxIVypz23GdOnl3pneK
9FrLRueeSXw1NM4HJjB8+dOtH93pcxo+EjAc+9p2UCSpSt6T60iHg6+5UZ0VtW228uclZfAKKsrh
tmmWumaozuv0Ac8fVMl6znaQUjJxce3iJ6I6ZMeaLAfo8MNpst2QdMmrMzrP2A7Uo0HSKFV3El1H
Se2sQsu8jvxPIm6nDbtFtQuFHF7NRWoMVGgcFqcaX0toBF3PsMzLrJ3sRXPPpm5frAwTl2+iUym9
Tzpl6JPipL1viyZgYDr+sDLqlc6f3RNb/6F3GF66/mEuaNrhsVpuhpvRA0Ni5/qLdeoM51n1jGfo
78qiHi5ZGQ3EviCNrBAbXGsqvSStvLdI1hyep4Q0OSNk8XXig98V6AJM9lQjHxti5b5gtdn7Qk7D
e5dDhPTc5DV1Ri1QZg5e5yNOV2P4tELjEbVfTo+taPZkYOVrz672oRFlZ7eNiVm1jPSkFhjXdkDu
ZeVPiL5n8Db/P0N+PMsG+sIr/L9Aft5+Y2Btyv/xP/u2a37mf6P9/PNP//4n7ccKAPe4JId4ti39
QHj/m/ZjWv8ITNsyXc2eFVLwL/4v2o9p/wPJb+AGrjR928f6+Bfaj/sPE8KeAwXIdxxped7/C+3H
5m/6K+1HCo+hoJSmkIHv81PAHPor7UdGbSBUrabTEkUkEipwASuTafUq6MvgU7pf6Ui6dV0EyUYZ
7CZlB2+rjpR76/zFvXliSLd5Z474MPNg7wQxntt0BpdALM4Bw0/94s3lvMYruM2AJ19biTDGB8/3
qxe4gaQXXzOVhitCVMpLOBh7t4e3IMruxVL4jfB/jj+yRbyaMDqeKFxMJk5mEJ+6qTubcCd2f/kc
/52G9Fe8j6npRn+hH0nBO4q5i7wU25e25f+NfpSXVW02hcd8uZg5fy8zfp/aRgiXYltmFH7fe2N2
MmLFYgWg6S2eyDlCgMuxJwCAH7bGhdi6/+aHAgn1X34oz+V2CIQQzGj/9iEVdeWawsaS8M+jnGcY
3apSMt1CvMGDSXq7ha6kTdQ2NxN5XzACXEVJNm9IRScvO3hLB7lQ4Bpv//oHs8T/4QfzTek4EK1M
wQ35n++eIfDaZDFxkNLH7g9G7ExnpeRtMKKQ3qXNsKiVbrerSGZJLKM+pYtVnxbij0n99YFEeqnd
cfa0MoA7Nl++R0JlT0lT9GcBuRtYp2ye/vXP7P+XO55PGOwWtzqsLCvw9Jv9V75VKEw7GQzckFW4
850ovmFFQbCo5n1ShufJNDJM/01dn+yqe7fqbHqQhlg2mAyyXRyJHf0gwsTGXmx7v6gxBvv9U26O
X2R7EEWPzenoVlFwy8L4miyqfGkEA54BYX1Oz+tl6t+9WczXaaYtnPs5Yx0nbklwphKiHmKwhZp4
wf1ydJ3CXxm5V36IOG22sTXPp9pDfQTAqVsbNggtAUf+kAr8y2Kef8Z5tc7wWl3iRQ1vQMzvFL3O
F8BuhLJ0DPR6uonXNEirS5y8L/Ak8WDV/a7Bw/AUxEiJK5MDZTAgJFv6MXgoHD6eCk3dXUWP9jIk
PlmY+fRZofLobDP4jM36T49e9D2dPeIKEon+crLfmJyghzUGOv3jn2J2XnwmGjgPo1ldugxUJMAi
kqtCmLEJz1AwLuNdrtp7c5pmZKStczNKv93/6w/e+fvNilstgDsmUF0GAkUvS/FfP/jeyIoKDQwG
pZLY6WjIh7PsAueu9FN/48y9c/2+QDTmhMmxKhbFfZ3SZzWIUawthhPZ6KlV0PECmhiFcjdj0PTy
abiXZvdlywaaUT4gVIMRrM5L4HECs4jEbMry5ZyL3D+Nbo9M3a8sAoT95uTpHle+69plvNQOLaWW
JtKBUxuKI/c+SezxRMJxcmYCevnXb4b99yUFpaorgJuBm+Ox5fKf34wGcqNwkNuc+6So1kGOO8mp
4vbTsOrD0udEoMVyWLdETl1yZrqXOHWwkgeTS5qgkV4Fjt9r5zArtowqbe7SEVa11XjyOVHlxQmH
YQ2mWTue0CuOZfRJmXNail0Tz+nDkqbJYQqtj2VedICrQcxNWXfXQWbP04JhKrSCc6svIJus/2aF
9/7Gt5Ouy47q29CqTAaJ/t/XLJRicZ1XMFLrPAdo7YTuLQorYycyC+27SV38vbMxh8EcXg7Nhri+
6dIFe2XM4TmWznT5/k5qFZ9t3IG37hQyhCj694vdVcPJHI5jarxTzyZ7Zr/Qg0PXv8jUFlhOfFQF
dGrC0COnKqUGH/XFcBraS0a8C8JiVY6jd40wgjZuVTxCKwu3GKuQe7ZLfZHVWF7yfS2RBEeTJchC
DoY7dsX6wdaXIratneV1f7DXIZY0ivEy6X+eIVNwMRzIkbR08Bf1MyfBOhtWVdJPGz8eqpUJVHWl
igiGO4Pjzb++6UxLP2J/3V1daiPhWjSGHEvYpvM3dJ7wAtWmbh2fh7LL0dxk1sVzmicnqkkFsDNm
qU1+8RtyO80guxZR90WHpcJOmtWP5eI8p/aIfs2x+63/b4yd13LjSNptnwgR8OaW3ht51Q1Cqq6C
9x5P/y8ke4YaneqOcyEEkABBigbI/HLvtTPPB0GvdSi4TMokeI8+/TK5yAMMBbNI+7kvF8m6GEJv
nWhQHxLn7JiYIdLCBxEYqbgJCh1EQBs92Q6qTslCCWjn6QJ3HbZpWErbusibU4CKZ0HgisovwvtE
EBDulTAwr2mMz4Y5zGabP1qUux9GHZWZ6WuvRuOiMnSQVvDvlldOUG2RvZbgX6D80qVM5opTGNeU
keeyDqu6wq6LbzdKImQFctOt+Uh1XC048H1qJ+uSMd8qkJydhDbnUwJmUgfx1SwJXiewam2riFzi
VAe+jSUGm73GBEzj2+6FMewpIUHkSkV/OVI5fM40Zw6VMj3LExdQtUlusH3VWroO8zWjkvuXmGeb
pZr8u/QUahOT9cPpAp41lMnu1upVPwbls6Mya1MfpQED6JjnDDKk0WdYkvZkjfkFc/CG9nPS2JZJ
1h8DkwFNHshbL5Od14FIyVWJL43sr+BYlIjm+Xo2zKjiH6GTEq+GwCOVw9RPClOWMOZC+Qjx6RIV
5VNgNtFr0Y7vjkFZvlOadu1T7D38+zdVnb6I376otmnKMDgtVXEsxfrfyyP4rxoJIwUBhu2fBG24
hzRp3IMCT8IBx75BBg2AKenjbSZpb3yw8l52GNaPvJYlRbpmb6B8X8uKg9oKhBh1YMn80emwPdKu
/sglR5uM7tLq31+3oTjfO7D0XXX6N6ZuMN9nG/a3CzvlHSRlQZOdCmZW/SZ46RUq5S6Ij0uDH2+p
NgHWmXTQLnIRPXd0SZBId5ugkbE91X44Jehol3JaFE5e77E1PqRS8KKSd7ozA8l2ZwM9s5By6cno
FMedwQPWJnVIMO/trMNk/KJFdXAJSDG8Oh2EoIbyOwMCY10kbfsJXQ91kZFKJ6dFhIidelF0nX2u
uzhf6pkWLVw9Uc5ZqrgbiVshKQkDgMfCU89ZoL4RhFx9UE3w0AePznvfQVIx+g57laF5S4Hd07Vg
PMN60irL2iiKSUVgaPsXrY6ACgRuek5rSqSK3RPUHJWgOFwJiHYAJ8f0UNBZQxEcEjLto5FZxNiy
bgsp+s+aFfc7fLQ2yvsyeJhwS2jtQh2uLpuZqQYPkRKRD9Zr3bYOSqiQva2SW95mp6FtN5Ib/dKs
qiKPLPHOkU+NRfMQxSAZfkTE/hFYJ3jgzB5NC0dOCJzRom6TyWheJHI0qY3qBZRhphIFxCppRvuc
hQ35L/VAzSGNn6VUJxHN6c9Kp4CU8aY6xVAX7Skw3pJCH6HVVN5SMWA+1PTSz6ERHVB+x9i72/gp
S39Nytc8bfo3bvnWsksLjf/Y7ejoNA68pArBw2Dr66J/L7o8fmx6780ps+wQJ8zaVHlb/cg1+5BR
E1cDCjxVrlXIIlkwvQJQhncQS7QDaKbN7GpBLxQSRwywWc+Q846xmx0VQ0uXamryrZo27Swlbx4D
GBMTnr0fcmvLtWw8IyWR0SazltdDukGIPZe78alrDO2o9KF+1KaFExrBkjo5F1lGGCtJ12DTN123
Z8wO1SGR02dTuTJNWL9kmZpvQ6k4NHxZnyyTUnmXeZC6s/CY4Osnt51CIGoeJFFEJyYfRMhCQrHJ
/PGGX1gLomujdt3KKD0SJwDZXWuvXrXRqF6yMv6tj9KwpVqtUW90jJNRZuapGCwfH7tcbjojfMz1
UoLo5hytxPzM65Y4qxQWdZtqytWK5PrkFiOVfm846YoynMSamrv92rGSF28sznoeaG903Yu1bOGT
8HtZfUNu/xq7Lll+tfGiAq9d9jIMLnn0YT/UfflZSK82v7ifcswvgLzJFsueo1B/5X0BMHYFjB+9
mSZXi3rEpiA21c6H49hgljbDSxCD2ESaVC5b245+QI2DsI6JAzszP1AvVZ7VuoroI6KMzuxRee5K
ItYHu5rfKg+RESxMpqCMiVMXGW2+jHWEMow886MdZPkxn0YPyoBK2W81vrH9xqixoRJecRKLXHVR
DbeEpjBtiMKDHAmIr0lfn3ozqU+qjTZqJvHZB9ZjGrTeEy5GNMFyGu8HLfCevLBxV1IKn6VTs2Ng
ROPZSkauDpmlz1sUASD3TW2XNoqEwGZaFQu9jn4zDTLV3pE9tR2dOLks5nR+py9WwS94WrjaWB7Q
A61iW3LP+lolPfbJjf3myaqYcM9INPSZMzgMtRaAqC/oS1pSQb+uc0IGDC6pBIzsT4hY4jlJe/6q
pn5+QghoncSaXntbKxu0tSbphxhjkLVI8045+ZgkZp6Tt6vGm3QToYbVbloD3Y8dQqxNC08fyw3d
hUvca8ljB/6rqSTjqZZK82ms4nXQ+CGdy+FR6fJwcz+XKssNU1uvQsQgFq5gQ2vYVZgbPoimHGe5
X5f8pqXmojMmfJHKwD5ALatncsGUBH6Di99X7QMIXcJqYBrtxikztbbbPSTPJ4Yy44NYSKo1VTAn
XWIirQxLSy5BCfxeAev2wx2HrWu5ET+7gkjPpiAdSe1xtVYT3Q74kHmE+AmTSa3Kja3E3mXwwM15
Y4llD0TJnlIVUstgZCAQW0Z5tZJ2lVg5b2EAE3k00+IYew5ICEhwM4df8tUeELV6iJiZ3xrKrRi0
3BaoJGd+Bm+jVn0SpwOQHFyo0W+nGCA3Fb0F0FuGjW6l3aRmlL6abvYc+wBn8yE2l4ilmegGg3xi
Rj6fq5GLS7WiWD2rKRzsCTob8KsYL4rrkJLoJtG+cWoMsFyJyfZW2Os4iXEsTFtHBYJVSpZhICk5
c7o61vPQlfZRWNQLw/YIP5YsTZmpjoSLVMJdnDIP+JbnU4afP/xlxVghPVXZRjquQQ/DGOg8j2wM
v+tPCWBOEhg150czhvuKIDFwAAjebQCDjZX79JcGbOojk0JzRSZbLqsk/6OQ6zXyHrJCmTreZcNo
LEuzpr/UGd6bMsIeEHeIoRiwndsqc9TGOHDLZgy9slHcZyQJ+iNzYnnRvPUYNI+t5A/zPNSks6RE
2dLJoAX4UfNYqvoxMYrsPQq4FpZdO64JGN2rkoQvAss5OYRJvXM0T30ueyAjY26ku8HXnrjeF2Se
eDGa71HhjpypDMi4j7YZ0xZcLMw9kB6UPBoMhlzW9gp35C31GEJqoewjealOZZheuiRqz1D1rLVh
Oy9FqtVAl0P/6hr0wwIF/xa41nSRM4l74f/aYUVM96D6ccpYDPg8HRY4LJHSPyJR/WsCTLmOnpCf
lrvmQuqs5oB+Y5HXzg/wycwWyF70xCismKsEfG2Z9I6e3CRkDtKUkZnmPv72MHo2uGXuADjxpUTf
8+DwE4qd1LzC1lpJRtCexFYvD/GeVBDkL+E7PVvtNzkgQZPzE3fa/DFv6vLdxxA6qxTspHluvvNN
+z2OknvJEj/lTmQT+5iSDGPGSjsfJe+X0ycIo12VKVnfrJGB2lhVg7LW+UFZrb6OUMQRCBurl25a
5I5LOBok1YVr5s5e7uVtlkck+fX2yNRQ6zl7e9oh9t4aS3A2zAVyITZVZPAhM7RLoU4RixJWw5J8
kfDWlmheiNUmXxr1EMJXUzAphXK4DRU43mSe9UwNOSfF1cKf+jg5kAZgoIoW/+UpWntOdeVTU8z6
VdFrbYOFwVw0U0GrKWAtjRZ9Y8oQ7gyL0PjQpol8VLz0pE5boknSOwBNBkxxxwNPk9WeOc9b9EiO
aq3FLUrcmEDZPfdjoxzFVtIqGZi3Nlt1DEiviNYXLSWpSxhmK7XtjSNoIMIvpoWS1O1MMl15Izaj
qTYcD8V7rybPLkCLbRDaw0toQz7kWgbW0m2GlxIOEDqG6iJ2ttoUswEd2y6Ieangy86VEk+CV8Xh
L4l6A+yPn07K1L09DvW1duD25e3Qb2Qjqq52D9KNMXJ71aOUoICeDwUMIldpBBZXr2TRBOHBl7mz
p7qqXy2nNqBrV4MmX73Jecq9x58zY6UeBh8XIehLe+lDzNslttweQjLCrcB9LvMm4GtLfz5BQv7c
dCqOhNz311pFYbFNopPXNi+mItnbQknaczYtxFpqZwcrkEmO7q1h0RUlBiZNimAG/XchmZq7ajVr
6lZoXTe7HRSA1sPLEeCKz8Zd72DtZtbN+8+qaDWsiE5iofYjMtx2jp7FRneM5jcM6w7uidIxLvuf
TbHjW5vfuEiHb3vCAD05uh4ZdN3R9+PgKNbMwGy3NbBWsXVfcHX4+wjRFjvJa5j3v1IfvLNUFcZF
LGoCobeDMnHiZOXvNl1T0LuX9UwccW8fNO/KHIxC7nLAfRWaz4a8zuSql7zTJcnoG2vaFG1hg8/R
kwx8a2mqcQl3MLBmoDiW4hgFnclxRDVKvLR7xJroys6xtQbqEuOA92VG5Ko1C5PGW2UwX7l1O+5R
HOuEoXQYmg+fDi3zHLq7JmuXKlmQJA/GpDtOy+QstkBE9wfilR8No//7AH3AUex3Tb+gWxhele4x
02MVGkSPGcnqYYsUvXoVbYbh/YranBvUdIRot7Roa7iteRRNYjHl9JpVeYUTol5tunSnypVXYVf/
qAgBPbSTpCWzsqudTeJUJIFPysQcGnQqrWKzjcth1UthtjQ9dG4aQGjs9NxaUPClSJa9/i2GkuJE
SfsC2i9AFYrizAct9cZ0QIdsWTe3rlJFG0XVQFdN71Nt9yfGD+pWbIkFHBeb3jWAcZLMyp02qdlH
Ry6RlrOZCMm7WI1DvaEPMbVGolUcJReYH8fYrhdi8/5IcaDYrLxxpcq6BGiLc99Oc3uslKcU6/AN
9jAT5+IRX3aLwwsj4Vnvr+r+BKl4PeKl9RFif3qfm1ubOEYsUGybaytFhHJ/8bdVs9RxG6Vhd/uP
7g8Ra+KlOCmdzUZpvKV4ErEj0SJl3fT15t7UYK6vzU79+uT3f/5+4m9t2kECaragHDSzzAnBmqeQ
fiR8ervbKkIOLDZVESxFo2oHOYk87G6UHlHhtObzRVcTmXuMNeFXRRtDDcwOmdnSoXE2okks7o+/
PTTn8fe93w5JwWUjNDX8+bcd90dUOrGVQUzNa3phdQAt+fYCxj4Y1tHYIrX/b9v9YV8av6yiCyL1
LI+khf+/r0v8r+Klq4U1z7Wu/+d/6R9f6v1fj+7vkzjal7mGum0N5PAPb69osyV5YSk67rf/vve3
F66hslt3VD7FYaDNgr/fgCH0gerUtjIHM9wtTM8tZhlZZagcoa8Ocztg3Kb4VCuXYrXQQXmEUI/E
lqYk6a43jGQnNtvJygGfEJ3oAJXzdkyDuT5BuVd2s7xVs4VSxvXfJwsTIrkkv1+L84hT3J5EvID7
9h8bvz232Ly9cvGCvp8yH7Zkj5e3p7q/ZLHmKIW1SVx9dn9KhJfpbmRSfGl22kssHBLp5BuirIJD
YvJKVGXNMK1X27nYkSotDh2xiu30GgUBI2XxuHwYXPI6iQXfWn8fLE4gFredpVNISyt0n8Xpb233
Z2rA5CcbcXjR51ddBUn+5cFi9f89/fdTfT+reBgpKhE+Jl6X2BSLMiX8nXnU+lKkUQfViZ787Hb0
f/958X9y21qgsys2t8vN/UJ7vy7dLyniIvTtunI/7n6J+naI2NEkPXeSlvr6dLG/L8SxfVL4K+56
LyNwkh3WbC5K00JsisW3TdGmlBXusFEs/7T/3nY7skDGx4c4nZi5cOhBWvx2a/vHp7if4k8v6v/n
YRYxEKaMNHT6FYpvNLMJ6e3Hdm+7f2tJybaj27dYHPjlR/Ht8NsvRc7aP5/ttvv+G7o/7b1NnPHL
M4ptccbbo789YzuC6gC83iDjx51nTMa/TJjwxLaDzSm+7fqy+mWXIex84mGi9fbYP5+mH9ABpYr/
fj9cPEYs/tTWTC/pz6f9driiwnLwGfAhqeUF+5MprHMI7ZmLVfFJ98IkFk677o1iLdL8YtMjeG7E
Q8Qhfdhn3MCmG6V4tDjwdvb79v1kX57sy2rPoTHEwOk10SeUSIuIT3o/nJXpRyE+PrTt2LzEBzRM
n7tsKkISwmpi6OwSR4mF3ttcy8SqOL5OdGVcfjmLOOuXE3xdnc4tDhXPYukBpwokxV7VkXPAKMA3
VOy+f1/E2r+3fXnc7Sv37XBmDP7zzf9y6P0pvuy/f+m/HHnb/+0ndtt/f3WpkWzsuh6IVDYIQRCX
RNfDBfooLodllPvV27+0+lU1zyKdLlCLpXomq1jlOsnEizdZ5MRCbJaISbk/T4333QaYwG2Sr0Vz
JE7w7WG3s/rlf871bfd98/ujxR7xTOIl3c5zf+Y/7mbgWKxJzkJfAfJbt/MdxY7itmZRjr2tiR1D
DvBy9qfdf2qTyalZ26X3/VR/Olac/v5sfzrkT22h7/GCbi/rtvza8o//jDgVRo1fTqoUmyjWioNY
2FN1/L5ZqK+hZz+PXaCux96Tj9HgNKAuOwTPI1C5heqU727KDLMn6YQilznODEPyGGeyGWBU36ZD
ADquACEc5XKxiKRxkEDzEtaRUMiesqeIgPPRnUxrcl4Ohwxa5lwDTsQcpr23fLeYMy2Yv0kdPbJG
wiMMhxqq6N728nncJMsOctXFnoQ/YkGZD1CSSSBdAGSss1rlw/xJumH1i9QGBk1KAFcpi2HQZUm3
6/uG80utjXOntx4LLwaaG7baRmySXUhNqG/Qtdf1Ohnq8hLHXUayQlyeVKYPZwj91UWGy+JdbRhI
MIOinyOtdAFse9a89rBoFFbxlpWg/AYbUE3WeMYSQcUZl8O2cNL8wwgiMtGaMT4Yna9fm5T4z6rw
q03kRXBD0J2uu5EU5dqsnKcSHT4AiYGauHkEonDJYQR9SGD3qb9J5asFAngeAnd5HHz9ghAIBobr
yxg3mmhRY5B4kowYX4uL51TXsCz6qBGvsUnGixy8iFQhbzLoGX41LorAH1YpMIR1itsD5zt0saqz
f4dpcxgqs/1hYvtAjBmFD4qBWQVjXLXXwiE62KlcrGItOPGJtqfcV5W1VZJSpg36NgV8/2vcGwTw
/uICD1JD76XHDofoKsFptK9dVznWiWst5OQzxM/yGpKgomdq81cVeD/g/MooJ1Cd5J3U76JmKM/g
XwCqWD70o7CUVzXh3itPkbwtQO3mpQ/LjeN70QeVTvIrKr3ZxxCaHphSe6/TYo5IrnhK0D2iw0ef
r1lj9+KHFZadFFsMQvDr2FjFhlJ7Ns9cD+1JAf3RqFptHRb82zBgkh8RzHngVtar41NmijSIP2lf
JquecKsPUnTAtK0H3Wbmw+/Co0Q1dKfbxrOfKNZjkGvj0TbcpwJo4F4qnU8pH+ujp8j6qqjtjR8G
OMRLvn1u0SMqdxJsC3Vx1LyDj+sWEsIjYgJq1I1UvFdh9YqFPNxSwe02oG5Ga1SoU0f9WcefeTAi
5rDNDsFO1vflEq1k85qMJD21Xgb/V81eLaaBjpUXTpM/jvaLaBLTjLLfrin9Bg+uASZAKlH4iQvT
CCN1jHLmyiz/MHOV0FkDpR3PA/lTSxfKxFyK+AiROEjnOu3DPTIpd9b2LpS4RPMXJXO2qzH0tX2Y
2+CGxw46KhDP9sAUFxCNom4vVRqRw+hAy5E17YE0s2jbYUSZMS+mP4i2UevpDtiGzqivzjZA80jN
TSL/4LU6+aimeaCCKVVQWd280I52jgyC+RkkuwANkoPulL8NqF5XSDYm9kTIIg09Y8zFSbtRna2n
4nzyDVM5ep79iXk5BzBv5lyuMmWJyEdeNDmzykqZBos+D+XrwIz2NfPJokl75i6USoNkYtcXcA8e
kXjDuOxGp5gbgaKfQn9Mjx5TOwsdmXs4vfWaH5dUP93uDOJr2CTjiHi7iPuT3NbWwgck7BSlQ1go
U6FelZgrzWzka9k0NcGu/qopgWeZUvrTx6HNe+27L3lcQfg3wh8WgEhJ8+R9Lgc92KRpVUnjeahz
aeTTzDBLY76EpAdKZdStQzVttnX8BN7yAGCgfZaYbJiZvKkn0mS9p6KzN0UcOdegZ6K8D5CEu3Gf
HBR7P4I4x3XbUocfYuphvicRV2dVDx46nkVBeWwL+VI68AePyAn6fTVJ1BkhUpBTEmtbl3b+rFnZ
JIn0X+ImNLE+WjmvuFsUdZZvoyTP96KpzYZ8r8rec+iBDZBMHdxcw5sXpXizozCQ19Y0C0UtfwM9
GI1Tac2UXtUPap13fAhSexpkuT1VTaVvNTW7+lOTaIensnNtIlwDO2D+TysfxaLGXjarwZfvxKaW
DZ9RAOaaqsFZLLx4iuwLToqF9sfi3rSToGaoXWI+igWjtncLb9e+BR5ngUyY65QdXkjaJL7R0No3
FWkWU7JR+SNusp8Gk0yfuuM9EplKPHxtNstw+ve/LFwrzmc7RHTj3jecnq6z1MFo8/0ItC2RPH6h
4aR0yLBsTPeR72u6kZAnYNVTzUe4HtVeUkgChpB+FAstKKrjYNrZUWOw8Myx7taOyHoas6j/YTbV
JncC5zmz4mjHUD5atuTUUEhoi00OLWZj6xIkJLtz3z0/2CtFLz9hJnD2+LSsudkiWmMOExqiBoGJ
qt+HH4bhnPd9fAjLYVgV9ORL8+zEQfAweQiXyBjbpQFbj6DtljwAozbbndidoaqZDU3TncGtt/Om
94ejGbnJRRotPBC1nX74zRsiYr6niZ48DEm2l9syffUI9NojU0yY3vW9vaHV+kKKR1hwrU+cgZ77
mNbYvC8CvVj5Nr8GKMbAAXQUU6HUTdCqQTqngZpjVuiOUTnNOKomGpvQQTD3SycvwJ8l0bBGQxT9
qr3g2gxy/dlFw19I1+B4uaBhZC9DAk3e8pKp3PB1KbV59Mobp56HKHm3QsD9AUlLTHs6Z3lElnJf
RE0I8MmB+iraHL1gL/TqlWblybqVKHbV6e+4lX8RJ5y9DGbApdtv1KPk+dAYGhQqCNHcKx32eF7p
tfqRdoCIpwe5cXO0e195l2q0ovF4QloWndtpgVfvpQA0uC3LYtnSfdxnpJdc3UoOjqOTHSSwqtdi
agq7VttqGB/sCM9zymfYuJX3JteIDLTYVkkUG69ynldrZXCTlY8nbo/rj8C4MK+eDCcJHp3hTWzY
hBjME3usNpCaLnKbVp8FvgcSCrTsZEIWsvSC3AfFSt6LVvutW3J1kavSAmYSH7hZdIvaat1jiUdj
j53FAVINCOSkJG9GWCJfJXzqs+lAcVea/zuj9g8/RgXNht86AkZVNIp5RKQc7q3JsK0xRfTSjk27
NWUyj4xpM7TzVZu4yXEkScEMhlOruso5R825NgFabZUayFpaWq9azZufqACjQr/DfkZ+FXLpaNXF
avxKQDThB25EkVYrrFMDZ2NWxVayL3Lfe3QqjMeo2vhWZcNr4ZjBTJGL9k0iI8mScuUzWYWtN54B
kIzn2xoZw5ad6GsmjccZCKKh/GRW0l1YSEVJlPWNi1XHF7WiMmQkybtE+Njc8Lud3DrVnkSzbo3N
tTlwj3M3Q9SpO8Ux+52a28G29ELA/BaQsAVBv/AohzA6j0kTncFA2TskMUfVsZk9or6/Y/ryZ9TF
1rsbpqdS0ewL/mf/WBWUVnvYIa+Y55213I8Z0Vls0ksj/iTWV1bY0PEGlLerHfnK79Y5BQQXEpyp
XDNH+5FM/lZCmsJV3hjOk5eq1sJui2zb6np70QnwMpKMKRvUWw5Tp4RjBwMn9cjL7Phx1iXaoiH+
BMmxbSos5RIA1XVPPs8G40Rz9g0/mkXWQ9nazZNYaEYJQa4rT2KrSxUVpQCz67FSvTeu2e3jKOr3
mmzP1DLziMJjSxllhBixA/Vv0jSProuMjGvBaYR9S8IJJs62qQjqw1lNpLjx0IdEsvV1mCOoUYyH
DgP2yeH66hF9G9i6/MI9Z1z2hLJBPjb8F5etwberj9iMRtLZ5G5fOm31wIDil2gvukadyXEQg0pJ
KPUaXBCgScz0tidkGxvpsxU9i9Yqqb0HG4LPEGr9TE/ijk6yoZwVBU5b6u5a+KdbE7GQWVTKccwc
XqKc7MQWgmaC/coQIW4t/RoYpz1l8DfXhCSrG70e5QeXYMxZUkNEZCplTT9WWmiejW7Kx0c885ol
+Zf6EXVWdqIQlZ3EWkLqyIn5Ocbtzqzn3rUem6J9tDrF26Di4wPImZdGkSQvO5CBhx4l3bL0fIl7
vbb2Lck65a7XwQLMy3UDt6+zW48kjtrZ6R6RY0PbkDusd5AnUrAcGplUR7jlDHJ1M91jP3Eeo8QJ
16biECWOX9TuYlBevbTS+oLLaaUqR6ehSgT7taB3XJw1NZV+KyTVVXnZ/aW2RjpLG9vfG43zKAGh
42YIM2gvFt5gK3AyEia5mxewtvlzS1ltbSgW8VJuXKNI9AOSjL3yZ+kaWGLseKGROL0qXSV+Cug0
AkvXTmKr7MeUII8K+ilKEDJMmePKhzeIcmie8OYsa9ea4iAy2VsafSBfOx/3ueu0oH91a3g2YAMQ
4Em4k9HLc7WmK6UgWFkZ9Az3mSX97gP0XJlDZnsCGAzT1K+hBARg10r6VORpD32OmCkbL02GLPHY
NNIPAmbcSSwaPham/pc/ZupT5RcQ0uBov/Ru6TMXVaTbhDcWqbsDrwcartwVNuAgH8xmHJ7UpIy2
2TRBTc6Gs0ijcZzfbnfTHVHsEJtxCGQiy69WgWErt5nqdvktbPMusfdwn4x1m6oxvhmL8E74HHtN
clGvSuYi1crgVWqs6qijDEZ/z2YqIWiVVMIExGZWYaGK+N2tZRlOEP4dvNt2SveDvBqrKZufdfSi
KF2HSZk0j2l++CQWfY6YyHIlZ5Hjjp7LgRYsnAnjU5iStSc1oUdJI7YlUHJaZCZ7UghStQB9wQe1
CFspueYVPWZ6FyYYfKmEyyxB4RvUQ2j30UMeZtljoMYbPHLdqzbpBiy6a1bQq8eCK+JtIRWESRVd
ayyxdpb7QoX6RZEjJ7orqgB6Nr06t2U7XLjURObJkDHT1RJByNA2DE5eLVm4GrjgYl45a0gtZqMF
o6SkjHEGf5ZMlIsAZCRMXtOWPzygH0enaIZjExnlQPgnlKaYyIJO7cZrG8jRwq79/lkuFI2BB2Ch
IiTFxZg6lWbVRLs+D6znImDe0/KGH7rfcemSgU4W6LieDXqit3bCVpdcRb0dagzU6PQw+9qyrtDh
4UIE1TsZws2SuWVvKzYN++A7Uv5mIpfaMXm7DfI6uWYlOgUtqD5MrgKPidT1j6jKHwdJ646tTFqc
lCVQZTwE83Flm5+tOextB/MipJAHRPIEqfYQmSG5yr+iYHi0uH1CqSqf9SLzjmEtFdAOsk8nMoxz
bNvnHLXlXhsl/2J7XrBIGOQT78Im4LZ4L9utxMghHE4WnGfQZJXxShA10aZ2sXCBoG39ApiAWgxo
y0wLFErte7+Gfgr7MfvPBMEVY4FrTPzmgz0FjuNJiGdYP7l7T0pOLojdlgx39TSYpnaR4hD2d6f5
G8NP9Ito05vOnDVogacM285lzDvYF9l17AvZlfXcTojBGnwqe7NOy1No5uk8SIIKDZk07LsgZzgi
Ua/4si0ah2mPWLsvRFuv2/2uixahEg7XMensRy/nzkjAcL7JQDU9BlQVEB21+iwOEDUOZpbsmzo2
GPbAjFQBH7w0A3aQvrJCJHKaxZAuUBZESGozT1GJzYvscZuXvG86kQ7P5Fm8UBczf7aO9sz08QP5
PPAEQUk8R2m50kPVf6DbDmQJtQOg7uYq9nW6tSMmDCy8W589pSxfmvCvkZ/l02h3CYpii46bznCa
GpjhWerGlT1tbqla9yGTMN2SH/gslZC2JTmvV12e6tRRTHA7zlOSV+2eXGJMaRHSLBK2QndLemC9
S1Uy0kopTh9NAo1aVX3wHCN5ZNQYLiuExCuxr8+TfK4rpPhhnPAWPlq6n0ZAr6guPvMKo5ZltOqh
KkxEo8ZCAyk3s5pYu8I4YhGMyWoiXi5Em2xYBAdUbbBr+ByXpAmDZeDTftXoevD7T3dIeE1lJhxa
hBV3O39AvKFE57DjVjHTnBLlH/Ff86zI+VoOvbV29KB7hM6L6zNuGWmQ5wRh+h2hO2G04cwqszlK
WzAieSXvyYnBI1EU5G0EyZrrLIN4OW8fG1P/7dRqfpFNLlmBJJvARWsNJfLoPkqBig2IuFOKjsQc
pFUcrWyIu0HHW+A1Ft9RQhRPaBsyDHmlBNWpREwt5eRkANtZ9mRqPaGCWWT05a7ttNVQXJiPaSpt
uON3pCwQ0KtkibUEkWItuf81T6Dx1V0nU3nGMFo/wY+Zil8KCXLpWFy6kRIbnJEnjUjMi2iSMSAe
ca34j9Qkw8NIuhJZSmH52qoD06XArVb+yaV+TY9ODTeRbptvQ0XmKkHrT1KujxtoVE8Gc1HzqBrk
j7DxH7xKlZ8cux62YcXAT0dp/EFRucXcudSrIdlEkelfsliCv6O0/Vps0ml3GGJM3r/UnYOrUI4J
uPVjb4U2EAKuc2H1U4uc4MOm3rNsbKfb90THzCTTtncwIPuZlSFybapAvw69oV+LPr0kaHMnNM0q
NxgVF4AI6QUZXYejJIrmcshdR2ze9rSSVK2T3E8A3ssG6MQY24ThvKMp0K9mAzOmMohzKIewXhmp
AZtm6JOTSqbRyaHcw5AP/TPw7eTkWgFklPb/KDuz5caRLNv+Slu+oy4Gx+BmXf3AmeIgSqSkCL3A
FEol5tkxfv1dYOStysweqm88wAhCEhUUAfg5Z++1+ZK7/2vAlUd2ouO0h8nG8hcQ5Ug0HSXi0po8
LrLKooNeSxJeSm8OqM/K/TAZtLRBckOu6rZAJYfn+2aod2TeiU1QuT2xs2LPygm7I7XOknMzO8PP
rM9ZqwDgdhaMIjxHxLIXw+G+8byBDM15Q//jWEvWQBRAT4SGVitiNhr0aPh5YO2P0I0YkVRZ/SPW
CF1IZzOQ0YKkKZqs3fSzQSjU6RU5OcQ5W7WvRWiefdZZF5P/0jMjGHqf2qqpc+2bHc4fVcKp94gK
vWdISuEiwbXyAyz8cz+btuwousi8i156InL8tjHekmwMjk7bwmdWufkGk26KTKIvQ5ZPAs7TpU17
qHV5rH0UDRDqqCkfFcENsALVM4rzBmBp5e/z2lLPtQy5LmsV2RGhivccxcXRR82LF6nuYTSRrPqW
Ub+oyCePIIhPZVlUj2XWnURUjssoJgWnV3azs2PrRblVeyIZoz0Z8P5QMliY5RyzexwtozkxYlqK
MaQTND/VIYV8HFrw1iyGiBlqi6dWRiDgu4al9xDvoajVS4tQU2KiiZcyAuP5vue13jIp6uR634MC
wSVY169x0u2FjIpHFcCHjet+emDuEl/1bChZQMbxQufnXO+bLKiQZgO5IAYtJerTKcJvk47F03G/
mS65xMQMtfhbDO+bVk/0mxnLncMMjTjF4D72cp4XROlQcDcMgXQlxJOJpAWz3Dj8mD+nNgK/LzDg
37x8CN5CIWgv53Z/gutN7uMcsF5F1ni1HVjJjfSdX1u5vX9PphOdxmX9uUQmdev65IN+S/kUCFt/
TCJSfrTSbL4zWSgI7bJtSvy0eWux8NyfL/oSywYIfTpycrh2qjuUvR4yGNXtozlU8mYH1MAh/aC9
kVryJjuHlBDFx/Z+VHl2uhOlTSLp/MVxIHA2alTg911KgvLRdnGHjZTxM46xr0P7Gda3s3TivoVV
x3MxMM8nX3zej92/ym0xxyVKD9ehW6fQGVW89mPfe7x/iUpUy3XPzZZVF7+Xtd0S+TCyqJo3oqCj
AHPnAfL8eG4tj2Ci+dF9Q+OYMHRfy1f3b7g/h4tiJJdMQ2fPtwcmMX1GXD4EQa7va188WSXjuXgE
L3Z/pCZufq5vdGtId84pa+pqWtyPWB7DzyGlh/PP534+lBYeLNduuCzcD92/8/4990d093pPBtDz
dXsb4q7a52hRxxIXzGC1z45dMyL0pnNQDd4ttTgBjHaSO/DI3q1REMtYeLBWmHcjzv+Oy/OLb2j9
0shj/wEqVv/m+yhWw+GboWymdvNp7MfM1EBQ2Iv7bpLG7XxNhCFDttGO2qx9xmhXPTPtnR/fn+Ce
2+9qzcXINv+IkITJpWmCgDTKSntsKy+DKIhrIYpiagrMvfLBGe3vAsHa2KU+4FBFPNzgPtII799a
rk5NOoBNZzr8XGh6vtQLNX63PQ9oRskJ544Qik1z1VFK0Idc513oYOiDAt63VN+pWb557ti9p0Cf
FmFjiFdlwCm3nYJswFq7iMgLdjGenX07JHABBzT9WRJIXjp76QwMZiDTlk0+Zp8uJ9sCvvEDZJN2
3d6tQHdX0DCI9HDfNwn51LpI2xGYTn/XKRlG+V5D7Tkkb2LeM5hsHs1H/LLt2Zo390cALgjjbYZx
c9/V47o9c1tXP486mMTgT7lr0eu3rAkqWup/2kQDOlNvwjqPT4/ZakdKZ1prO5ox5RWEcnREuP55
P0g79OijTb+YkhHyNLwAhAhevP6Qz+p9HYPJfuTk100oEu40B0E1TDG1whjeMqDxvlW9gkDsl1HD
zdSBYra2CDS4YXYWwKjN6SOeMACpo1tG5avfqA4ifg8AESDAUkyFsafaHVbCgPTpz4aD+0bIket0
ZvWcYOXGjg1rWaDceYVWbG0SL0+Wg/TPLkOGx0pI77GqU6Tlpb9Naxiobj99lAyoSQGaqTeZZ2AP
mjc4LJddTGvanwmerojlUSfGwsltzGlahrvIGeRDGeQlI6vGfzA0+s+mBKmjlwwYVGeIq1vsczWZ
J+HBwSsGAzmjhSPGZOZEwGSYrglL/TIRnE+5TzICbLUPQ+CN6uDGc4GOMOpMNdMC8aIDaF0pLTA+
DLddF9KRb8S5bJN40pZhEviPk7JG6Czgkzvi7aZg/sSaobMrezUvlLGHJ2rqXzx8wPtYm4OSNQM0
penQjJE53E2/W/a1Z61Sq20IwgpJ74r0jzJr+XAHWrlmIKk/55TkS0hM2H86m/SKyPePhQvCVsWK
tKKJvlWAEh8io3a8H9RsIkJcmiILeiLTOVLVxoMX5LdALkSncceo2y8/ACJn4cNo3EbscOjrT1NS
dXt39gJVBkZfvdbDDUMR0nXgMp+1UzRwYhkgzfdwe9IbeKVk10UBYQmdDYS3ydZextDZTmVysyLF
7b+Lvjm2dsH1f3BnD26LeQQrc6mrjYfEOLWJ8fFDI/3kPpT0wWfEBxkxwTGMbfsGOcHbtwbdDcNg
6tHZDz3LMuDSwG8Oqd0se6mKF7/ecQtrvtlV0D6k3mzSA8b1naL50pHikhte+IOw22sfGOJm0QJa
6IUG2y8yP5Vd++XSUPrVC7yOzkfTHxLiAJaVRRVg1OIJEWH3ij9qiPXXXglyDxsdyYGNAtwtdeyO
g1E83jcpXkgsIKMGGMbnej8FrEiHkpYxzMrcDvUnljDpyocTjjuJ0YaMnhINfxoe8uIdqQohqa6c
jrXN/JXQw3TwygXk+f5Z1xqApU0SbfM8CV4HFoSGbjSfsii/Qq14IrPG2JdzE6RnHgvDD99sRvP6
ynsRn0UWX+4HNTAX0aQPEKGhRzq+2ocp4eXC40ymfCSeIHsy5x3dg26d2P0S1ykKyoZrrAz7Yuvx
BiCuLqyrQWOQsQ85gZd6Ahy1wJ9IPS2wVnE37NOgeNR8hhU40x40qxjOFAvxVpQlzSrGeTsj6omC
Lgz3PX+dHBFTbNtqo0WZtcPmrZ46GgB2yaW7Y1JNJOU093fZVKFJ3Inqh2ORhl9JKYxvoT7F5G2V
2S2oyba366g4qVaMm7oasmvgWMFh1DyCZhtgtHniuQczzcjC7AmcMBjcPIMZYKw7EAGlyeBMQttq
NMuGMOq0pdCqIwmhA/KTX5nuBlN5stItZe8slZLKa4WwDo0serOBQo4xIQiOquub3zQfUBGc14FV
KThQ6xTR0X10QYyGTgkgAyYG+TvdsPRHyblkyJKBXRSsG48A0/tuGHivaR1GRy8Ipy2Y0vntY+Rv
yxAQv13Uh5DF+s8NKwT/wRsOVUYlTsSatiY3b3rR7eKbDJyFNVnqkA8OUT2sFlOSataDZxVEgFrD
FlI0ugPZMh0yOUUS6Ty2KVEk5Iaq21hJf5WlNQl3iaaDONeWzI+mR12z3yLHNh9pVulI/Y+SJBxo
GKl9DsN62KHzcSnOtOSkdeHFbfvkSIaFz+2xR+aSmq/ghB3gNZF7QsA57lq/+LUkfOI5IGqPGchG
Y6SoWW+Wp7SDA82FYY1tkvacihephmaBVCg73jeiQx2kUMQKzwAbonwudNJ9mQZi1OLIS8+ODda/
iQ6UtePPjZuz0ijL7LvlmeJy30hFSk3mOmcRVtVc/YIIcqA2cH3inYYIbxDxrT1HsV0/JkH7qqWj
gxuQvYrslyrJ5fOkl+S1ifRRbxN59rEdTZoqTkX72WUQyqectDAnHF8pv/o6J0Qws29mlVfPVTdW
y7Bw5Faa5rhuJbfZxJNir0XdCPTT815sAUIrluNqis3+XGXpRDrLpL6XMOOW0jLCh2rCVZWlLsg/
XV+2ig/wXR6n6Is9EM8jFrFuVM9BQY516bYPocF9C7xt/JG2x8bysx+BmVkrSzBKHcip8yaDQbIX
ESt4f5hJfWRFVaTrysxRr4kah2NT3+IsxNNt+rzXaY2l0DRvOWPxpQgNbz+oRrsGatdYFjgdrGXb
GObLC5ZypHI1B+67sOfiRdD72zKbnMexicadVaXZfjSVdnYqoL1FHs69heyDbhQArnmjwKksrdGX
MHELAaV7MMKDpyOyRwj27s1IIiAI1r4F/Q0wwRvWjlN5BxXCUsq52ZD0fKyB/y9i0/LoGRrqIEdS
j4hSqlB7pEyqpTRPZiVeAyNJIPJSn1VNX1xaEs5JVFEHp9HU4f6IlG110FmWAHLIDtI3WO1ErtxU
uomLz/ApuHzvu7T0lZkY8dckrTcR1Z9dYhi7bJaCGIU7HlJzTPee0260wDq63ejsmqIaj9C5xyOQ
6/GYlcz//KS2y1vaFN0s3ouWHW2Mc9NH2c6x00/FDIRs1JErnTdJ5DAAccNpXZip4sbDMHAs6Tv5
IaFKreV8d/wXp55+o0mnXSUzRSR2vFtt+2gZln1h0dI8VKNPPBb9j/ds8MmB1IIVoD4wwH1VrHUp
5VGqsti0JpIHw00sMEyR/uLGlU1WFyFmnqhOGeigsx+I8Ro0Jzsp9Weu7+XSI7Nq20LFPIASO6vJ
QCNKtmJVgxTzmlY71J776oAUQ5rnJQ/1TN0rO9pfppP6G1tVybH1OvvA/dDql2bDxSwZv2vSNt5S
p2t2Tdrky7ZtrHMg+/hF/BgZW62afHDlys3c+IGszuSYFsCgnFrbmKqltyvJwejah2iGrI1p3TDV
lJxLjh1zVoXLIXTqX500zRd0R92XmRa6cglB5dLGtNcZDZgkzRV9ZUvcc4+WNZPVRetqcsXDBGRL
n/9qat5vmWlZb4FpGgxw9P6pa1cTY4+d0aLJrIAzvzs9y/UuNm8YQhbGrL4rY884vEyOow4+sSwH
3Mn6sqQHd57y537KrW8icYgbJkbda+WFkqtfSbvo1kl26wJjWIW+lOsqDMxdDI4TMZ45wWBy7J1X
tBcfAPwqHFFA9VVgf5u8dUYB/IiclkQsywtWVR9Pr0WbMH3KRgMg+zybAgaR8ge5Wq2TozrDaBEi
DJ7S8drIikmMVXx4kTRvNQlAM5gceojQtzkLBXo9yrykXu2expEUVxGZF88c5KGr+ifTou9GLuc7
bmr7KjRlX6kqHjp/LB9DsJ7LlPH63p/fJvqwl6QV0y2OvVXum86bxAtHA78pVwassEUkk/Bl4ob7
aJL1Xo5D+NIrht6dB9iixnlwZtpJ7iHCridCPt8D+qJoLyvxw0ytFSGN3W+AIhBg2wtULOkTOeTm
K/JlSzDBiBxlPrWFOozN2xQ3No2eak2vRHyCE0wXKhgm5g367OK12ktWxtNmyBQhNK5s36qi0w52
pCwm1JncqZnfB5MsXMSpMd6Mgh6oNTnuQkCKJuRmGm+e7p4aS+f2UIFUsef5U5QTChklXskEuDPQ
cWtbIljUmfFtsqkovsG3Q+uM1DVNvPqlyTzradDMDThtIuBiWx09krIOaO1AtvY02/OekDAMIKyU
x/ZGdVBxQnrdlhm4ODZD/8k6JV5Cps12VT7Gt7b2DxEMB5aSwacIUXbVoNLOzCkSweQXblJ/NUIz
fVS1tSHovnEAzUztF0hbgAN241/tyrjWSsUQdP2BpUXurfW0zS8W5Oa1pD10sSB2r4sX6kB918iu
IlPIXOGsiD6HZnxSCH4PtW791lX0qCYDYWyHTqlKLzbLqUPoFfrRyIRcE/xgbyzD3bltED2zbIMU
NLebrRk/Fnf1bjaW7OSYXA0kOFti3RS4595bZljyiWQgZK2A3nCqEwWvHH8JAcIUT5F/Mzym1KYR
Trexc7WDsooZTajybz6ZYi1n/9HKGmJYXE3bGG5u838mLEq3rFWCoPNYQ52ibZj9QEkTvreENK8c
VCib0J0YZrgExgXQ+F9pm9YLOmXlPi31+tjYXr0gj+g8MHvY+bKnQdv2gFLDbDx7sW6tI8tGGByT
s4udjABThgxEf5RpB5+v5zCtum2BWG011fASw8Qyv1lJboG9EMgWgk00RO5hIoIBanpxNHR/D/4r
RbJh0h9L2nUXl/kNUjcfmI58+pLErbLNYoTHvbuLsO564ZS+ht05oy+65n0Q55QAk0XdEOBTGsZj
7RI5U9nUxqg3aAcOoQbo1ml3tmSsWFgdPZhp51WhttNnCQ6nVr2Ga5hs2mJp90q/KWSYlyIcdSaA
alF5Q3kJ3BAFgCqSlcwGHPMiM1dNK8JNb5tnaSbNruZOuNRZZBytwr6kRA8FXf8SQsbaAGitF/RJ
aFJlmnxuprdcyvI5cet1ICx9kRJEehi4J76kqOIHxJBZmHD7K3txTLLW3WHuSBh5jkSuemP7yOWb
YIX4MSWY58HVav2ISgDAiPdOHJr7oEZrNw3t8BJo1Zuj6+Jqt/0FUYU8ZYH3rNNGXtgV6W99qrHg
tNtXE+EJUrWiWTuCrJGZQHjf1HXzlBmflWdikiUX46IlgUFdlLXbxB3ezUI4R9Pl2ga/qV9bePye
9CpnDN7VeySyJaCDkauaLg4Rhl2iN/X+ClZ9VQQkiqaxetIRglOGqxoXLcHIKAe7nSAneaFoFzzG
bd+eG3UJKbNoowdzEeX316qZw8Azy13mAZkKQfXeZ/1HbBpq3wypxbOqPnoMjBd13kw3UZdbK61I
1E6AXiWsFgp+IJLwnRm5DiFfPvnWhziS+TpHrJdU8Fg6vN6fxDItp6TjegFv+9HzP8w80C6OCfCC
NW6LMZ1Vcd2Y/qkRlb8hkszYeVbdX8i5XZtulT6NaFp3Wt+cLPSS6zA09Q0QaUWC9AiTDWQOqbtJ
fJFOd7JUSxyUi/ImVW22AFm44d1CW0D8R5mt75ONqYaf5rpfsUDUFBGocazNZ9ckSECLA8YQDpGm
9OAeVZyITey0SyJDfktdUV2HaKivWfoymna7Dsyogm2qqkOvEkjQuv5RcDtYelaQ7KOiHrb9WHyQ
WjM8VOCLUMr0+jw0cHadw83KEBoZoS49pGWJdfbsmuKWGWO2r9CU7QB4fkRONpzvG8GlaO8zP4jy
0vsEx+f45Gka00jJ38gHtys9OsdJtU+LqlvhF5fkwwenCJ0/7BUDRKEhpx2Be+km74dv2ALeBVr/
y30zhZpaD07JjKd9538RXuC6hZf7o7A/9xGUZpqT8sGgVfpq8JGHp9pxfuatvXFschQI6mwX/hh5
c4FbsGwtcHo00DubIbjoTSCfAf/YxHy7C06DPGoJPiyj6/3cGOcXpDSJVyGdl5UZJvrRR6S8yiMg
FiarRKLaqAnqHrShqB7Ntte2fZbnqCza9qxBCt92Y9EyWuFeF5A7rF49veJy+17qaFIYikxfrAy7
jd5ZxqEDjoR0mUdTnFn0qBI6aZmL3QQ4B0Eyg/tdJkX4MPRBz0R+fGxMYE/1VE4EJ1Up+CmxpQT3
T62Z+xi6lAPS78BnvkQiCTQxsi9OrewLTIdt75TvXfUGuVc9N6YNYa8wnvCWULYXLFmDSJ6Q3tAF
NLxL0Ar9OWnksUewCOp24+WM2Nu8Ct76kAtNSMrUdzNqn7LCWA3j1L7CfsTiY5QNNxXUGATKrpOx
9FYtfthvo19+hnIECiYbtLGqlCDMMRCRD9HtaY4igXBqe6PGKj3kNu8enoPqYnERzsbe/M0W9kJp
DbjABn2s7vV0GUa7ovWe2z9EjYJCpISXtiWpJgMLvpvdF2pFkyl9AsKQbIqphTdf+uku8p3kkFjT
9OCasbHruDme0EQOFFJFeMnQNJgFElLkqHsz1YtnyKvU+MMQf4K3OudTrb/mWa5t/KRM93FbaM99
HFNJDlH86aNEl0QlvVS53mxjyumdmdfmVdT91/1HGGPzKsc4fhnsztna9gTwb/TULU279/sX9DKg
u3wti9Z57POsuiKo2+dxId8AbWDSj9McOXvsvw2tzxTfjPqH+9GRNDxVh/HNwnl7qZzy+/1pRi1y
m+gWyklgqW9mZRPVmxouUcX8yDJZkZzYvNHL00+qGPvFOH9VYXPLzB3cJM58KhnZeEu0MtubggzA
+25aDv3Zcdzn+14+rzZ1k+hD27/mffQ9Uso4gGQNN7lOam6DHDNahr3HdRC4/sqXfvdkKJbuM0p1
OWYmhPvK106aKeUyK1X5GfzaERDwozGHZAXAEFOyL/J8FWKUO/meu6CXOV16GNgXevLx1hRwU52c
XEhbBj3qjSYRi0GQ827L2ttaRUGQ17wbh0NOM88muSYhulLTGDr4Gb7pwWujdQhQ/h1LEB6nrvlU
rFGXnmDsX6quQM8VuivHSac1ujuHARYbSh1wbuXGMJr0I8q/8Ycxf+SjE66U4GOlEz7Cesuh3UQa
0o8AH6RAoPl9RAy5zuKWWNg+nZ5qcA2L3jLwvw3qI1/6hhn/xhuHXT511YuizUy2itSORWbFh4IM
GbxwLYmpfjdHrqVEQek+2bSBASeqA+g0ol5iVKeeWDqrp8QimBiB62MhoxL4sUXVOmCAZhFOlJId
29pJVXyOMvxE2yZJxbNd09vI8mlE86gWne5kX76xbkb7ivFsbu8ZrDB6pDpJ/l0GLFyDzGShzsqa
sNq04HIUp4d0Ik5FpaBAp3jcBHqQ7nCWytehKM41Zf0Tge3xq42jrczVNcLcgk6xxhJl1ueKKmnR
ZD70bzdsDWopntRVbBB3yzrAIfg9E5N4MtJCPOV63h6YaGKiQlQSx/xPa9bLTdpj6zKy8mgYdnm8
7943qBzKYxFJ/SGR4TJOGUDiYHTVuCrk9B0xsrMoS2N4zP+xaSARr6VVJSvQyeNj1Fe/H7UzVk2S
gciSxIPjXbbyz42YVSy68GjqDJ67bmLPnOsrtCz3r6GBEq10MxpW991/HugVWaSOR4Xt6YuJltGN
FqW40Td4ipGWn1EzipsnDFKkJ+Rj911XN1NeYRKb+65vE0fTdG2wuu+mBSOSqoJ1Cp5T3MqxDFZk
BhA2pXvWMiMl8Qfv8KLLhvHXjInoIqmb4Opburudyt7f6cBTnwwgIUwJcSxosZsfPccrLyOnYjPJ
nJUvmzZCFsWqJFwymP79OVlg94Wf6G0ZrifPyYZsXec0QYeELTpqL5oYaVXNkO77rnApLwl6cH7u
tpVbPuQJPwJrjvaSQBrcD2khl8xI0m4U35wcc1g4ifakixIbsBacSzvov9uxFm0Av4KsnXejuCR4
2h3e0HKODx1X19X9eRoXWBI+FFLH54a8gQeA3PEahL34sH1Sj4riXY+NepMmYbrXrTJ5EX10KeLS
eTPARpL5VJz8ALRQVjjZz91SdHQTS5GVtCrihBCr6QkDpVhXZIfNWaXxAU1MdPDD/PdH9+dkabN2
p4Kv19xcywfbDcQxE9F7YUWMmxyu4FQ/c7Jabp3NGS1Pr34iUsP8nCZ1LGKj/w4T8KkoDP+jNJGt
sKqH0l4HgmXJ0O6Ug4sEUOy00uxCcI3QOfMY6CzsLrz1labgsVt7rXCbB1OZ7olgvAN/VdQtCXNW
F+vDIaczxVi9I3os1B9J4BXfXIMOcK7RPPRNwaRzRtWpLLI+Rxo+qcimDzOxgMRJvGqky1zrrpUP
ZuoywzVt4xoL4olZsD1YmdMfqTCR6c6PaDDItdF379S6/KUw0jR23Z/uj6p/PAI/Qk4Wq6r5CzSp
Gftx1I4ptP4zMx8NrzjZuDn15yGfn7sfELN0U7UlMqoghhptR0QG3PH99w0uTn/duXys9cbEkoS+
dBM21fBcOpnYiZH1sYqikQAwnqtcrGieQDvJHXXXuJ7/6kzlVQ/y9kJDx32d1vcn3akqLqSL3e57
fuY7D03vvDFF+gA767wkDfXpMHa/P/rnc/dHPY1aRD/foliJfQfUFf/AiKi+yczdfZf8IWuFyRBY
jmXeMq3UHnpTkBmWy1F7uO8zad7DCi8PduwQ1cZKYlHOUOdMjmB4WTtT4qN9m0ok2gwlvFfHncxF
jZtVb/TipYBWl6RZeZvwOR7SMOpgSsvxfX6+1b4Ma+MxWD8gQB0OkSBm2JmcuWEwedvO997y6gtE
rvd8nwOUIXG/o8Poib5wvqJLptYubYVTnLb6iXksNNaay62fCYCOtbatIo3QalegiA5mCVrlB+eE
quk81DWBdAFMp6S29ON9Ewehcax6ruUh/hI4AxyoBsLAAbutQFsXB0bgJB6MUgPmmufRrpzE10gK
wqptJueS0ZzdeFmo8KXi9jWaGsXcXMARLYyey4lQcwv4sJGZI8Ku6leZ5p/4TuQXwzc6zYFkSMzd
SIkHIJjqnaYdtYmb1dyPE21Pq9XbSlAom3LKiyc7Q/KVuABTBe8yIy374NU5DW7+VJCP8nZGGMmj
PW8GJXDi9iXnVYf/jPoS1Jsxk83vm2JKFn2v2U/3PZVPOHMHemaBZOHsy6T50JtDSdn8njuDjrjc
I6TdsPTXaOx3sp04XhnZiglTduyMfNx6YQOuVWPtkA8g9ZN8nu2IdLw04aSBh42d5c8DYXJE1IYE
tXKDdZ6nGRzLaKL47INTn6hibbUw65Oh/d7Y2vg1kAExUsL8kIxHsPhP2VPoDEQoUl/ujc4l3HZU
YLq6mPxVmsOQ+OASUDalczSiOClTFQgP6E8pAypD6eFBLjS/XoZKhpdeJD/KVlkXIkhYYWSM+Qvi
eSoZBGtVV8WJ4Mhm3xjOsS10ZppNEpAl4QaLYioQbAdOhXfDLxiYZ8VzO1nUdJYOM2bedYvgMnk1
ZjcdVhetvWvv1+UVemk4G/WjfZAm1ZXRlw+oV/sVjOBuau3kdeaHLpEzEcBVye7R8AO5qHtffpii
ejbkK7hMuStSy1dUNOTXtu3XPSSgT4W9S1FhLu67zBOsSzRUBU1q39j6YRricO45GXqj3Gt1fR4k
RX/BAgyQagAYoWsoIp3C755jV2CBhyK5d6asg6lPsYAz8ZnfQK0Y5xo7IuHL15T4DwTZ/X60Q5Jz
58390X2TE1GM3tr5oO8tziZWinOjdenWI3s4RD5ZMP9E2VK9DpOjw+DUgEcGGdJYunqLFgnJuVay
PoM7Ja7BcyMY7zzXEOaYg+vU2yg5GC1BqPdNEVXIThykPEakibdMlk9hMXRPFSKCZRz36d40mn2G
n/Hk04iiYB2I6VLaydPl9r7Xm8Frl+VoMj2neIQN7y3RIvjLeyLE//mZTIdiegyKvLkn1X0SrF0T
Caz+svsf26/i/JF9Nf8+f9c/vuo//rzLN/3+Q1cf6uNPO3QXI4X66asen7+aNlV/DMb73x78t6/7
T7mN5dfff/n4NYvyVdQgN/hUv/x+aP/r339hECdJN/vvo/euBR+j/yZ47+f3/h68JwyC95j3cImw
XMjS5GRQwqq//2KY3t8k5hgUckTRuJbgyP8L3jPtv0lsM8YchSc96gx+F1LcVPj3XzTL+xvCb3jz
PM+tX9rW/0/w3hzZ9seAEdfEJmRarkWPCqm8Mx//QwpZ7OIRibRUvzRBDaU+4j44JaR/09ldKQ0W
azkgtUDmVv+LiBDxX76yy/+cdBCTJKS/vHKpGC1N5qBfyqRdRf7obLLKBSMY05rjMmSs4xFDWtP6
H0V2bY0hWtteUi6t2AV26CviquiLYYfZERQwwhg59wkmBFEhMtJdf4PgKcAPvvfQFCyVr3VLs9W/
9wJJltcQ5zkZHfOsIrPBs6DNjfqnIZ+Wrd1utdBsz5WF1SEmRdDMI28VWawZvCJe0xH/InuBRrq0
195olUvV6e8TYqmQ3toAIgcFvch+njx/Onf+LW+zSxHlqvn7L3PKy5//SMzHiZU2EOPpLsriP/+R
0Ig6ca686eK4+j7MHYKNsXFCQaU3yu1gY5gITf/waf79dP3jS/41Ick1aaPq9LeESWIkn9M/v2SG
gCaXfq1f8PvHK6HVB4bt9lpOqgMgAu7xf365/5TgN7+eNAR5MY7gzNDn3+cPn0Oi40YY/ol+qa2R
Ai0tuT8PjEwyBkc4Z3KfdrkkrEa5RG/UtTzIoHqt465k3coFPKXHwyWakJuRwBUCdW80fldaYjLT
bPN/8ecw/prKc/9lrfmvQd4hv/BfovucSSr8MBUnjTu8Qj3dM/496pPnbrzOKNd4nxGKiFVROsMK
b/ooIudf/Ap/DQ/8+RtwheDFPVzifwmwyiydCjfvdIafNYX1+KaRkCk+9AKTvqi12a2mfWNOPP2L
1zX+8wuTRGQ7fDhs3bKpp//8d6LLY3WKq93F98wbElhnSaRUu3N84mAKep3Sh51eMwei90p7g9HG
bCMLvKncphNeVIeImx7j19LQ4JCMZFgiCnKXY8EA83/+SBl/zdlzidKY/zm27jq04/7yq47/l7Pz
ao6Tidb1L6KKHG6BiZIsjSU53VCO5Jz59eehx+cbaewt73NUJQoYhmag6bDWG7KhIn8vmQ+ppFU+
OaJ7bRqBGR3zyvo4JcO31oSvGBCSZ0Sm+2+X/mfrhuKRbZgGcuG8sddVxIAbZcg90WQTUyEvsEro
iIC80bTywBP7tO2/LN19u8xrLz1+MGU6uAqCcFBNZXWce/EOxZNjWlj+GQ8d4y1AhpLtk7knNakz
DH67qD9bJId2G8gX7ZEq//EGOIBnSpylolMC7n47WKATm3ynz7EbTWa86UZ09d8u8Y8fp8myppi0
EZDuwCFcNRBha09OlQzJqSKw7sohAeESrSVSsFP/j2f3Rx2nKFsz8MpVZBPvDu31fUQdwKonmFaE
Lv3KCj5r4fiTiM9myefWtU2AxqPMGN96evsXKnT4r5v5tVydrp0Bg+Ko8nWzEjiF3sAPPy3TOHkT
gYbEWL29B2ZgCHqTpsntDZwz157gsKCu4qIGj0BPpN2iMPQebMaPt6/ouhPgYhzcKlfjYN0yDHW9
4BcVau4lsy2bID7laKR4OiJtPrNzZr4G5LcmQTHs7fL+sDs7F6jrjHxUWjVhKvaiwBrnTDM3AfAq
Yw4cGZsCz3K+Fzkh9i6F0GrCWfLasftcq7uuP1rwmfQ2fErSHiuMGf8ARhronKW3zMIQkjFIUiim
+l5bJMPF8nHx375e4U75smNGKUDhBXBwOqPGmAzFXt2gGoCoAYEuPlHpTwb9FUpCIR5mgAAlCGjM
/0ccZ9CQlyIz8HlxH8xBWnzHVh+bFBBbos8T5CfnYGDI4SqTzmStgvinEWrlRZJ2UUsFiJufhdpG
HuKD5Rbz0F2CIru3JPIML8c+9sug+vjH3kx9+rXFN8TtYF1t4Qcf0jl46jIErqLBqQkuoewddD6x
/RDC3hfo8qmrltgooamEVpATolKjnCCxKxAakx+KCq85rdt/PGXRDr24a7bpqLps4mvMHINmRLtq
mKdUclY4+8Sr3H1CG+ddlPG00h5BtMJhEjcBibYbrOoHtFqI/odwDSWs2Mn3vf38rlox20Yviuuw
aVB0Q3eUqzalT7rObjKMdRMHKQK1gHGCCkM4gAfUNNKUS/717QKvXqi1QEyKQU8xEbCYJlwVaJd6
MEph32I9an60Jvkzkvu5W6T1BznLmn/8uusO8FwaI3sctbnXjORe184+pX/SyL2fcHpV3KFDuk6D
hQ2EvYdGXQAx6K0eJh8hAswqseD7xxjyrxeAretKkVVNVRaDvhevc9sQp9WjsDtpbashRDMrrl1K
EPkpGiwYvGFgbSOor0iuPhFmO7x9t//yeKldYryiMXi8bk9Ta+YlbJTuxPyvJdkpTfjlPACcW8dI
05dhlndvF/i3x0tKhcSQYWgMDdeO5cXvhTQ15Ultd6e4H86WbileAG5WLzdFA1b+7dKuuikeL7eU
EZhh2XiFMwx8XVqjzA2BlGk6GWZkbGBxNb4iE7AMjO6g5ceEsJu7hMZ9m5MOervoP17htWwG7PRR
FpNU+srXZVtTb2QZjPnTAPvGw1kFbVilgbDXA1yNwM9W+a8GcDX4YyRY6rjwCnh/9ZTevH0hfz5i
FUDlapGuEWv+w8gViei5cdJmOjGx8isbhYrMLlCj6Dui+YV+Wzr5PyqV6PRetl78dGWdmAOuxdFC
0a8ecjiO0M4DfTqNGSjxspN/dLrxnJcld1v5NvXwiGyj8U0g316M/1saZ50bm4Xi1zq2WWr5pI+R
CRisRkO5Jijbz/Enr4jlliZI23fo1/iWgjYkiZx/PLa/3C1FN00dwBPDFOf6qSWpEg3QbOZTHcd0
Pk31uZmM+wpRMNJ+Jamltx/O1ZBtraDQByAIwMVVdDr015UEdE+qd2hBntDhsl1g6KFnyeavSGMA
93ZJV6Ptc0m6wmjFYchGOOV1Scw+IHXplIQBTupJgfKzqyGLF4mLVk1rMDpQ6n+9fn+7mSYKhgzV
NYYB1/VAT9taDUyFm9n130wJFYb1d0Gv35EASc3mX6N79W8/0lQZ4CtMwAz1erBBa65GVmHOJ2li
pMMU+lcHgCsg2eh0bYTwClNNvBXvBwNA4WrGpUXFR5JnSAqkne2C89ipSV6T4k4nb1ibxDIdQU/G
6u2Edp46LL/iBuP32nQ8KTnw9PAXJADA5N+lg/zX/fvrz9HIUNI28+iuIwxdNaFm4ZD00wMN/k3Z
/AClY6MckGk4Xd716HHFDSTE//eaQoTBpHk2lLVreF1TgmCW8hIoxKmHYDrTcNHTN6jGo9Vtjjst
1xFlAxz8dqF/6QiZsTgm8wkaKmZmV29CXqOY2eCZfaobNfPkGvmWcMFbK6sgkEzvR26TK27DoMr3
EViOf1zA3+41rbUNuVDG3PraRthoo6gbM3s+qQM9fipBIpaXL8kq8ZBbw5NcSQvmeQ//H7+ahDuj
PZNZGw3A63tdOFppISu8nAq0GOs2PCi6/alWgJSBdYljZ58m2HoRZCSMD/367dL/0viosqIyO+WG
cwVXzXRmgXq3xlA+WU0AeAEgl2+YpoMeGO/C20VdB0XW5oeu2GHeRqMKXPWqrKU2qtjpYvlE0PqL
vsiAbbXvoDujTSbLz2oHC5BcC1ACLXpcNNkLkVNxpfCkqMQGBsJ+5L6p+sNCj4EoKYjZG8uGPvf2
Za5XcdVxrYFeIscGoTb+Xj+OZMS/TMv0+QRMrPbMsDQ2Pe62blNrfjDlH5aw2JprEEcPbHn7dtnX
ITNxi+h0sLnn5/Daqa8Ln7MekdG8Wk685IHfGMQwQ9xsxyj+kaCxXiQK85LEJJMWTo4r51IE/+Pb
Py7iKiIkLoLCLZvpxxo5u7qIHFQEfoBUSKmu0AMIQq9D/M6NgsfWsrBJp5V3S5mMdwblLbDyzdvl
/+UtXKPtjqk5yB4ya3x9D1C3UsGNGggkj+YBdSqm8GoOFfOGATQ5oGR8Rkpx+kef/7envkb4VcRt
bWLIVyO1WEGCC3HTBS80Gb88EnXRKs6RD9+yPtgQVyYZtSpXtfjVvv1zr+MZ4nY7dMcW4ENClNc9
pBNmaBIuFK0izuSWWqu5ahAzx4xWkxAqWt0FN6nZI+HdYV3XbnCHd0rm/HUJ6lsezH9c0F/uv0ab
z3iRwaKO0Mrr+6+m5djXOa+prg+Fa6cdkeRCQSdKat4DvqAJNrqHLik/vn0fjL80RRpTIKZ7mr4O
Fa5b/wYwr91PCtMgMPMZ2BsXKWtostiOOyiGFQE8DGTnlV3T5TdRSGhfsqofHaz4pmPOFKN5uq/h
EO7r3UEL4vqOmAMs4iz7JsUtnM6VzSLZst/OY+uSywScORDVDJR3RMcOcWbskHLNvIEE6tYy58pr
nYzwNO7EviwBElJioIGQT49KJB9IpSR7fkq2i6TYcqcCWdPWqDeVVi9+EEToBReKaxRTgTQj+Cgn
I4jQI8EFmHveanKNGWKf3VfLcBskaCC+fTPVP+dYdIYIG1gGaYl13vP6IUKBbzJFb42TmagxkE5n
dAM93C2lpW1p/hJSrOSP6e7ciFnlNhylJ0dFycP4Es+pjPQeg3YQE8RPCviuUfVh6ZoUqee8dBW7
RPc9jTdpLOPYW+vbLGsTH+I0ilnK89s/5FzdXrfHVAng0YwMqJPkwV7/Ehtuc11WevJeag3npM1I
UyLe8wVilYZwV5cdnMzM/KyMLG/Ue/kWrIQMbdHMXMvuIj+x0AwtrBkvefS9IX4t3cmyzE2f7Q1o
I+OSWFjJjoZXRXBGxzx0nqIB0o0DlSky2/eVldoP6KRvlcD8ZvNyHJDgsG7HVVB+Uau9NgWfo3HR
n9TyBzn5wltMgn9QdSZwPINmbUMmEW4iMfSMO0PaFbYUecw84l2UQ7zjuoHM6+Nnq5WBRxSgAVcg
qFmhNmVPZYEGDbprU/PQqDjYO0WwW2UW7irb+RVBV/Rh1pS7OE0TZKQTVJrq+KPwF60y46mXYxsd
v2XZRMvkE7wEemQ9WIxC3Cgu/QAg5p0umR2C4DDymCQT7hjSjyVzAOJz7bFtawiVUfSsDJq97xus
pnslM24XJ/tYJCvquklQ1CeheKOvCwtcbTF187051TfUIldRS+lBAwz2hBXfFBQbpMJzVPXIJqIo
lHnVclcWWG02y2hCLpa2eCTAYOvo1fSyj/3KQW18XskcZXYT0y16Tt05nhrbg9f2hDD7If7ZyFLq
9/hvE3QFs6SrTXsLezWtnO6uKYv+LuqRyGfUd0B8QLpVigVk8aLkj1M0PMeLoh4HS35eIOPdEfr4
OkrtyVzC5pMMa7IyhucpL6fntL9F7TY+FHr6U3w5TLTukBoOAV5YLs+GfW9UyTs77gFQtjYxRie7
nXqt2pq6ZkOgbwtSrCEeCqacb7sWsF/ZRfMeAkjs4zaM/mw+ycfCtn+V7bLslDjC9zao0/tGHpgx
V4OzqeTcPMzYOVtlFd7Uw6wee0YDVqC9mxtZe2eOjemagC53qrVSSgoiltWoTqSPyk9tbmpPSZUw
f8HgIExa5VabQj8rMm1fkEdGhsp2HjAFAsGemJFndLFnkJ55imOIhI51vzbbx8I091K/uMqc1u+m
wiCb3MwGsPi293rIW4T7Ncxwrd5+TBXCV1ZQ2TQTIUz8XE3u1BCHWzxDta3TOxA/iGJ7NXJfG0se
deSG52pToizpx3Cy9iXOMm41htZOm+ZwNwPsWZNQQHm1E3zY2deTQUG8Vo/vEn07ziQ8GLLDBKna
7RwMqCgHCTkARwFdBHu8V8v4jjhn6A2gzXHcKfYGMLmqbFCeaednwX6JsHddKxBAYOQk84h459wC
5a+W7qtBrOMmRxHMXdLqiOGwdTSaBjfkXIYNFnYQpyodFZmk2kACtn05RtIey+P3ZjsVt06r3Ehh
XT5m3QesrfPb6V0yNW5b5eDv67y8TcosoIZqKCOr85foqWyWH33XYOSxzONDPOs/QrtedksyzreB
A9++Us1iw/QwuWNkOO4rG9NiPS7QPdPz80LqapqmCD2cagQ/Fm903JoLFwmbHbLa1b4gz3CEdqdC
3rQknGGpMP0QtvuchJ9Sj+FN2IGGSshD4IBjpbh5BY+VYRauWU8+NjrZ4zQ3NZ4JvGQkce9iJTvh
PBMeUjD+t1H/eQ4Z4bm92u3LJkYqNIDTS9z3DtnPAWC+MXw1p+LeyKv4Odf/0QWSZP5jUEc6BhUs
wm+aTQBCXkc6LwKNTLpKANtT9jhiULsx4lvojgBZpyjbdpH6Qw7m74WtxB68ERiTZrSJHcNxrWUo
N/2IlI1je8iFo3FQzHdtN/TborA2uFu0ro7phN+qSOUqQOuacATzEK/dBKyscEG8u1I+SA5G1Z1p
+eliAtNwlO4YdQHy2O1c7XPMJckb1UexcICqKxvTg8RTHaUaV6tOHdA4xqh+Tq36hobgYySP+TZt
5P6IMWB/pDdPNzMuzrgayL42huW+TxRPWHKJhfDpSoWhIRLAzKbQDfcMuGdHJHXeF2lf74zYQU9H
127kCFRf1Cnjvg7knWIAgu4J+fvE8PAsyoNm3meO6c0dmA0p6RfumIFk+1TkfqvBe1B/Iph9jxK5
su8XGxTnqlDD6LU2P3VBGG5D1B+P8bqIrK+ZJlle3zgaIosPWjaTcwKa64dBWqJesAtBzR2Hlv7b
rOAzg6jDCEzJ7xp1bLejKp8GkJiLJ1zi8osxXVBreAkvU32aMr3bXuzkyAvS9RYGSBjZHxJ6Obsr
P88FeBegLO1RLKLIBOIvVjEkC1zciRK/zQ2bpK2OEFCgFu5IUsJdbS49giNFjkwp0ZB8jFfpER7r
EgALDceZCJBuaXtGM/NuzIZNmAUpOgvfyevLR6ZVuwqW2n6ZoatO66Jr1Xgv190ujVKElCIl2Swz
mbxFTtKNOCkWyL9PbzRl5duSQhhCa9EvapcBDnDCfNpXQlV3TasiwtXHyANPvNuFVIJ+nSTUm+B7
3uSGE++lZc2F9u1RKXD9LTSAkK7YfrEakBDzJIcxM+oT1U2ldZhqNdCF42bZ0/EhPwD6c0pAAoXx
dFujnbKf8lDeaFiJuEMc1ce616ujY35orZr0W60Cw6mG5xn2wRZ9SIbQDVYncbegzB8gRrUaucmr
R9xlIfYhW9AfEFoWHOialJc3NNPHNk4/w/SRjmY/IvKjKI2P3oS1s2XjCGbSYLYoO5JvzLA+nL4+
Ocaibl9YLWqrIWOqouOB1tAuIxb+255RGCB2VaWiqmnuJAvlNnnRMTBYFyZDRbSXVaD/9WIcm7wl
eCqBoVWyT2O0Uq1ztGHawIBKPELsVzrHTQ0Ue0p6paMos4xjaHyG3aLkue6T5CMOu+k+YZ7nItyS
b7p2so5ypddeMrUk2TK/bpQQH1/u6WWhrrdKsksbyp69RelF2lsICkUh0jILydFDH2GOyGyyAFl8
KxvLnTLLv7RSj/1RKTAYNkYXYf57tdA/p4E9ARdbTkwkZje1+w05/XarGYCew2CCMYsR0UJVFz6x
QdfjjSRWLRtNfncysMQV22JNLKK8dHi71k/+vno5/u+fv9h7Pn+82vSK1WWA+3pefXHU31fP313t
bV9c9t8PzWssrFzGP8VRgm345088f+36HogSLos/zn19/IvrOBcjSnzjBOIjhGS5Int1Rn3r56Mc
Ju1IbW0UEyM3t1x/+IvVmEn/773iI7HIVpvb85Gowc+QWvlSKI4U134+qLAwRT4fdX3q8wWKL4hz
ZZdjz9/9rwC43pQvDjoX8MYJX1z2+djLdZ6/JS5WlP3iUPHRpdQXl/Lit1+fT0OCBVOa9XefT/3i
F15uyeXzy215UfKLk774beKizxd5OdPfvyXO/8ah4nNxPrlTLOjJ9PlptlT7LrLq41xPpvwJX2+c
4RPg/agGrrvFYmVnqY+mvlRuhRiFL62mpWKhtjhMQcFi+8Vqpic4fqQ2XqpxWGME3OD79ntV7JWD
Chfy673nr12f7I/zXh8gts+FrSWq4tzxuoogFoW/WBWHimLFmlj8L0u9/jV/FCNOVokSxbF/rOoR
ZEtrQMyCThQ61bqQJyzd1XUhNuvEyjKXroIh09VHLz4fLOyTzp/jbfZ5HEJ1A4iCE8FxP2oD3aYW
rATb8/b6idgpNjuYbeVeHH7Zef52j9b6Rl7Pcfni5ZRkEJQFDcf/4WOyLHz84jL+K7bD7QYzACVp
/NnJiJaVq/lslNAUIXa5Nhij8n9Xxd4XB4iP7LVJDVQLg3VU8F8dSsQIkRngtZC8P4onwOjMgg+7
Pn4zHn8UmlZBhVtLFN8VBYgFaj4VCuPqD0Q28qNMaODQDjdhjajp+daLp9DZH4MmaNC6TJPMbVRs
h8UiEGb2I54UQ1tlfm9FDdYdRH4ZX6f34koCcdnrQlyN2BQf2Gq7k+VM3eFJQXMmrua82srIRxXO
mrlae75ubVHEWiNaR5LK6V63oAuvjuoYMf5eqOvwQ2yKDwBuv3fsutxGBj7NyX+LkSd/hEpVHOsy
H3x9GVAACVUcW5agPFrWzKh8SRyLOeS5Pp1ryfogrx771NQJYWYGSGgk1scwZWGs9a7SGVWINV1r
Vdp76bPZMjBr1rakWT8Um2KRIT0o40m66wPNtSL0a8HT1kexoL1ozmtis0g6EyyyZGPGim3uHOOY
KxaRptZHsS81oeYiGH+jZXJ1TNbDEJUM5E1pR2vfjf2ueG3Ey3Z+w2aib16WG8H5uZrKEjOQXR+s
eMRthKAGaWcPLnne3aB98SHFCgdkF60d4iHUyfXhkqfCQ262R520ypi7ospeFqLWXTaxhlkQ7nrx
UC8PeUWduVKjyn4zoLTkWab1HGKkjuEotR6JtnCbmvWzqK9iIU5biGGHWO0wGE6UqNsPa8W5LNq1
pojNEHkmLyArC80woeUW9UVUCbFmx9GwM3V7j8oAk69krRyi/sxr1RFr6VzcTR2zGlFz7LXmiIWy
VhOxL4Ox6s95hfC/JOc0Z2uTcV7NxyA5ILziihqjV/jAuWh/Yi8s6sYUS18tLZw3aAQ0TN7WmiN6
JLE2Lw7T1Qh9KQnhvqOzLsSaWNiS/HvTjG7SAMl8fZBsRtfyxy7GIsJjek8r21TwI5fVW31tfs8t
6bnVRfu3204zgt//1YDL666tR4vNOIuwQZKlXbf2aeRXmQasjY3YFAu7CUrapJUhLKqGePvPq2NL
aMs0p+25iUNrgPf/vD6rzQOggGErnmwl3vdLI2BgZoeO5YTT7vosxcMa/msExGaR9+OhUe/FSy8e
qXheYk3sw8ppgytpuJ/b+VdMmmIjqUW/bEQNtawOUViEK0SZoq6cr+Hc8uQo2kyhlh1EUZdruLQ8
dt6DOcMZzBfNzKVssSb20eIaW9W074yxozEVrU6Pr1t2boXGodozyVy4s2uHcdXkYJJEkEDTUbET
FUbUoPNqbTdo+gDmEdVESSW8Z841BkMY3ui6RAcUqW9n7Tys/xYTtiG2Ulv7fO1/xH6xpq5vNUOw
eudM0+FyvNgvjgBCxHMT21dfuxxdiWMu22Lteqc4BW4c464dcXxYL42YcbegobmUvuQg79g1WZuf
P8rC2dGjfVfjR23O6Xnn5ZLF18PWDPeIWm/OJ0MKcDmvZkHEW3++8q7FBpek1+jDdVG8CQtSNyiF
mvfaBCr2+mpo3VZVwmDX8gaiBKfQ84ljiP3X+2WUfXGY2HX5UOxzhs70UVfIzycVhyTW2n+K1cv3
xOb/dl+pjdOex+WJ71+KFN/HyBFb2SqVfIvZ8Lmc84WLj1+sXso870yWYT9P8bx7ceCy3oAqztR9
o7fe5Rti7XL5Q4uGch4zkr364PINcV2Xzct3xb5kcPYmPFIc4hgBil2RuE9KLmurTvH5xJffevm+
2ULxTywjQom6YLQovnxeNc1VuKyEY1unOETdaCUNpVgAi/699rd9jYETjVtJJQox9HrikHn9RpC1
e7VzZERLOJPYlYdVuKlKFSuK/+mcjk5gA22SBrb8emJx4Hm1kLrdVBIeuVzGufBZ07s9c1AGipT7
e9/rApbZ4RoGpWNIua6KU7woIV2UQiZAP2xaOsH9i4/F4X22TnBpgcUH4ppEWZcrkRy181PHQDt5
/blpor+++PPvF3sv3zxf1XqljgN1Yda1cOOMTXdPAMcumvge6bDuvlwXYm0kFZ59CmtD28XjMBB7
q43ytgoXwnBWh1qeZt8Y1YQ+c7cctGYpbuvQtloXgaPiFr7470W7bop9NurnO83QP1w+NEODDr4f
kUApmu5RKaxslbMB/tH2ToNpeNi6ZP0Sd8TCZqsmy9ISle+4fDSqeyRstZsAa8by1pCyn8Oq3fcO
5u8Mqzozj2qKBQ6QdVbRH251z0qS2I8VfBHR5krkozrL5a1Y1Fm18mvX7RYXHwMhuP2I/tPBmAo8
swqsVFdCQUeQ0fYjWUGr0o5JhGJyY9kPpDecB7HWkY0bp6q+HbXBftA13C+GUd0ZWvZ5hd3dGbFu
PdFYpZ4WGtLBgU/5RAefb+oKS+J6daFYZMTNkbMat2WAVr9rkuu6mULnDmE15R7lHOV+dTK/n6Qx
2cUaBuBlqktHRLMfx3K1aiJU7dt16OzEZt8U2qoSjSfZ+inWa+37oS7cUJrjJ7ErXlI4LIqd34rN
GgWhTW4elWXoN7iw4HQ9Z/kOl/r0vKk1fbRH0wsyw/ppiU3Svp1ixxObAanlQ6IOkjs5H+Qcr+0Z
JQKXgU3zrtR7POSb7meFl/kXq5Ch6bVKgIyXmj0Vi3En9g8t/vUtmksHIEL1x6VH2GucpjtZwkBo
zmpjFwQ4wxbWqH+K++lLBtbuYaihOQPT/5Ctu/EPGrdF27a7wGr7XYDfrU9Kfdo4DFL2o9Nj2le1
0Ts8h6cOI4EwH4e9RNLeVWD2ODkEysJmmAB5QX/AWRSpvCIc7qo6rW/18jt48eyOCpp5ehWCnlPj
9KBb1kpzQ6FDVz01daajXlfJLkcaFS3OrvaJq2YoMCJ9bxblF0eyD4hzeHaIOlaI5sOuzbVsY86Y
bMRwUGUTV4MceaVNUQ/fg8JujuhaP4cBGKGe4NeXoEk1ACP2Q6YDFciRYDsi0gawBsNu5GUdEk+L
WX9MYm15Z2Zj/WC0ExjPUfmphRABB4D2txiDo1r6S7zXiDRUt/mS3RB1DvcozcTebMgj7nq99Ryg
8YzGYZEl5UNMBnKjjmgood2u+nCnf8BkKB6kKMaizYoe5dSsEHzpjhYRmQcL3fDnri4/wnhD8Bz+
C1lHtcGl5WZC1stP2vvh0BRDskFeGW5umCEysyTFHrPV9kmaYgMCjIPnTIPSmo7w/CkGUBsEmKPR
JfI/kbqt1MFDGBIHe9Qj6yxpMGfD8wHbIqx1SlnxNGS0nntnhMoSz5s6QcVJXTKfZm/wc9BKHh7j
RLercu+gEe7VuV5u7EAP7rB8R3kikd0GyBqemjEKlS2cnKi3d5MsQz3CYiXtvmNxMezw1zMtQuhx
RKZZG+poa1tEFMLcCj0Tj1OlpPXI8dFAQS//NYC1RUumwTtSfiTKjZ2AtNyCycIVgxRJpBgfpRGb
EBlNHmdBg/VkawpqhSHknxlNXRdt4acpWVAKR2bKItXjSXiCAw8p2u0URs+NFna7IHxfzPpyD1qY
9NDSAG6RIO5GgIlS9PD0FmkOq3+ykRlFgh/zNMlIH3TgPX7TkiAM84AE1tAoCL9g0pR+mAAy+naS
qD763wOs4y/2DJiRfhZI0TwugNvb+24ivW04KLhFxS0I789LP/0sGQauoCq/6Qp/QfdzkIE61OVy
SofmWc8Rj3S6lNHkPH0HGQuHq3A6VHirh8TOJD+bS30TtbbOI3xu8PXw0PHq9xXSmVY64Jgz59BP
8WYgaVT2d2G6enShjrJLFqZ5SKjnIMq091lWo1JjFLWXFSO5O8wrByMyvKhG+R0lPuTR0hy1Ehzk
a5iS99OKACKrDxl8sfZ12EBoTQ5hws1APnvw6qk7agWyYMiDl0SzxtQd0Nffaov6vle00VXy4Sew
n4ehLVB6DLR+M0koicmdeuiZaUpN2x9VFAtbG/8w05Q9XY7fFWAq/MiIFE9PwAC0rTlsZlRIUOi6
lZupdq0CxFwild0Gm/uvraHFRzwSXeTNb6MlIddoHSIVJ7bSVO/RjEw2JY37tkagZcJ3qNYT+WCC
LcIcqvZUh8hUa2ylWsfADkyekeCGaxugOspMPkrN7Fc/Za1i0F5OcEsmEKxmxdw7k3ULxFd0lzRS
40sjHn0IH2zksHskT5kyt6ztbfPOQhdaiuoesjrGXKo9PQIql58Mq6GOQQTBB0xF9ELCwsgCUJZh
z4EPGEgQPfjaG0XiS8tGgwSOJnpXkLI2FK8qhp9mhq1MF/YZYmRWss8MmrzGxsdi+jEXxROZp9MQ
gOVRJ5xBOlJqBSYIcu58YCpWbIagzTbIsf6AXgqyPYfDSGbzy9rH6tb8lGd65i2q8RxWBYzduHw0
tdjrpHnZaSgCJ2GpoNSjan6IdRis2j5OyjuwFPkiu+OkfpgGBJKGYR10NOG3wKzzraxne3ghZCrT
H5WyBDsGS/ibjt8XxB8AACPD53T4G5YoDbgmzjK1dSqWxWEyHq6IkareYmQyeMbQyAdEtWDXBkGN
hBHy8HPwLq609iAjHINk3F3QorduVNYdgqumO+iycpM4GTmfuD4CjlMRMkDOmAHGr0TVmV7naMIk
qICFGdIO0cCLIfVav10GOPPo9ut+QZXZ4hnlTpjFP2LkoARZszGb/kFXkHG0Rl5lyParDm4bb0Hc
lHG5l2Kkla0l+jRFClqZaq95BrwId46gNkbowWOZmsSuWOh292hhCYBrkqXtiPOjPAgGlACnh9Ah
suOLmXjgtn9ES4Czqgp4tW89RC5bcuSfihkHEXVSC79z9NNoSJaf1bST2hq9UfvqULT4IFq9QaJ4
zNDGrIjv2CmmqGl3L6OV4tdWHx90Mzl1HaoNBlhH9FXCzRD3M5IhFu1DMh0TL1sCVGfs5LlYKhW/
0q/lQr9U5c1GR5G/KhSqJNlzo/R1+hA8uWRs1Zth3/dIY+XZhhuBH0+a3/XGQ4zNwGZ2qFe1bHoS
4qt7y5gO4xqADhOTzqeyNtC8yUn2s/JBpeEle4edokIIZWyVxwgtSLnGd9QwrK01OA3IDlRopSrY
6m0+b3Bg+z514ycZJ58dDNBdjPsBtjoZ7jkArEwNnygl+4U6DwZD1vIOiNfombaU+01TPhhhKW8I
h8pIRveotJvltq5QNwqJ5yumtB9GC9i2HMV7rWoDaMA/p/qgKVlLdMUAZTDOX3GT+dURwPFAQiLT
n02zr0CFUUHN+yC78cwud6td5fLUQGdx0XkIwCDdKU6Kg02PXRphLzRHhnfAXXGEJ5W/Q3juIM0y
Km/9Bn+V/ha82qZdxvaQdPG7KJ6yLWp9XEMW5dtqjQEnUYDDVixjGunnEV56eRg5xI9lT5us1DMm
b8kNIhsazc9nq5cnt3PoIlbxS7UZEtfMQ4QBmCFgdNocURbv/FCvh22bPOU25uxxf4t4fufK0Le8
WqrkXRne5qrOG9k0m7YEfNJWc7ZLJzAIjZx8t7MO0SQjxqZI0uLVM8ozMjnYyQkVbsa2sCM8CBoS
+dWqsryAuARtkwbq15aes2bBxLWEKVwxkWuswUfp/1uuNI86jS0qZJw10ugJmmJ0rUSnn47f6c5y
6pjG7JRV4ZOXHGnWuXB2UF7ue4vLtuXlU4Km1Wap629TtCjQUKMPamGO23AuAr8Y8px+1Zh31MTe
rermq2XiWlBO/dcFnzP85yFhx3Jx3+KtU6wNSC0BUACVMEe4eyUEO7EqS98Xko0Bpr0SsSodnLMc
3YAWDjcxFWIpVGZE5i9TUjFiSICapOnJlpZjYg7RXtdHhrnN1zRdxk3KGN5riG8ZeBmU8b44ZGNW
7XINJAGMg107cZW4kKGziB8UEmhEqgos6CYU/eql380T0PdwzKO9hAixrXKwNDKxCBFWbcYcbbsh
aG6hccFMwIO3fRij8Sbs5cgPdOxog9GAIW2A74Rne5siMOoq+tB7i0ajifo5+sMgcHFYdPq73JQf
cyN8lkL4y4NZoigF7DJVnENXBaimmR2Ej4lhfZ4uhwUipYtQyfvSbpyt0yYHwqKdl6KES4tslDyf
GeFTphmllVvIohaDHzRt4feh+qPCmCPAUt3T01nddsMHaPWzF5pOsUuzdmMvIYO6Qfqm5cgHjBHy
vjl0I9MY7rDaYJS3AJJKzRv9GGI+7FsSYx2dKZcs99HNWGBH0Suj6+jqOwET5wpD1+zD5P9wdybL
kSNZdP0V/QBkjhnYRmCIkXOSmdy4MZMk5tkxfr1OpEqyVpukNm216LK2quxqMgaHv/vuvSfaJDVZ
yWDb2GRQLbg70kJa1IIrkUIPRdoOOhpRKmIupt9CMNavdeL85LSHPN8OwaTaSBPWikE2yDzmHpkv
IrC33V0/0xG5JJ80YhvhWCR/PKPK9xTq8i4bWxFQiRDOGkQCCirf9L4lKzL0034xpwfCmlRk8YGz
RH6CT9Ps/I2SNQ+jVdB3rhEOY7KbapcgvMWjOjMGzKk+TUBevpByw8TGgWAyEz6XbTb9qOzj2tXz
OatLIJH0Ad///UvfXdKSR19mN12o+JP30tqye7qWOZrqs5xI0teGQcs/h93NuHDEcLhCPZ/hn1fH
xKrzA/e9l4JyWXfI67iUPMj0xeALmpvvo4a9eqKWB3cpdzrRH8bVpShlys6DDuAxVxzB/pabO58+
sT36c7fHg0+H2sOmMce0Bs8gQEzWnkybfr9m3Q+PAYNnQatjk8zxsY7j+8LOXB85oJqpehlKtzt6
pcG5a68fHBXpY6dPOpYzXdsrQ/QBFS9dPBrtlRnDOrJUKmMCFvmLEL+rYv5w0IV+4Vo/adazv5Tt
desxvGK/iefUdwI4V9w69daKpqXEYFffYFpDEnnClMFgdX4wLA73DRtcXOd7kRjmDwL08zPlnOFs
ue2xbdmnlqKjFgB8Q67QUgeEvIOs8DiCUSlpd0nKeHhRI2OLhLu6931LUlcpBLpCfqCC6wZM9zn4
SY8eNJ6SVaFyLs99yjqwScB0HalXPnR992PONuQjxvc8A42bl79nAkqi1ctnKd2LXZXNw8Zz/oZI
7/Bo72SfZbHsBuNQesMrqMoHysvNo1iJJVDZDoV7tvNgZZWyz/E10zvy6ZnwrFvy+Pkg+TYLa28Q
zM8q2US1nrwlZuoFbuGsxzavP1GG6p1ukvNsRmapapTPqDtZVOaDgueF+MC71TFoD3dYHsVhztYh
lLKN01kOgRRzG49ue01BLwe9NO7clJNQ1ekYrHg9deFIlEHcdlnfj5TTqNM6uzhkl+0kyJSTLIE8
OJni6lVdvm88erVF/p3rFGT79uLt87a54NL83IRxkl3FszTr0crogLZGn+b0qaad/pYxoXCZ5i2+
DqQfp1wOJFaNqMjoNJHbzOJWn+MumdN4oLEiUgtjWsLEsbkklFxF8TPNxT09iOVXmrhZoBJ1wor9
M094celuNHelS2VDrixsrwbEqqKgAW8eljn0fRoTG8DtwMQy+2pMwKCXYRgxkbkB2ABxb3Q0EyIv
xXqJ8d0G3yUc8WksFV+twXnfksmMTUrCdo026Dvf2bjAET/ZVTYfooSvR5B4BN1n0+FR26ZhMsZZ
hl99nPzXhkIIjIgYH9Pbn/H1UJDF3Dk0zvLInr14rEw/zudxCPUegzz/yUXvBv0n+iGSB6Qzbkfh
NqY9AQXz1asZutokPzjwImDzgCielRZuff3Q6fBeB42UxkS0MOJG7tIUNhXnT+0tdfIzjUCEDGvr
yIavO/HmcxekwWyjuRvfDbkrvwfmOoFD8QcORqI//NqSGtLES5sDtb/MRyaXAt6HpGdcbRziMRla
NKvq5JA2Trc3Zf1O21EVzBpdoLbHa4H9Fvfd0W11bmZJTTsQqlVgVHUbDnr97RRNh9RQXLHPL9Qx
beYpAUq3jcOVXYMVDqnSdp05/UI07kIUpKjUAeltufeMunio149R16cDK99fWtN/O0KLbIqXYRlj
ktw4lFmHbgzbAHb2w629pvbJOZo1ZYy2NtJRBQ5aWFdryrgLzTq9tS6/B92dddBvzu+t0pO9OdDj
rxWkhjxl7BUVEPGYjA9ALOxjBsV2Dy3MCBxdeaEj5KNLEXuMrZ4KG7cj0m+witfo1Qt0l8A1z7Gf
VTcvD71/qXqeHTQKhZqSbcTKeaAcnlN6XZNfimZzmmpx/3dD+ZpvKjsV7Ztk0rjmPh2Y9spzDoOk
gYflDZgJKQ3yLS609wR/0zuVLthcEZabwn3q7dtFfNlzocuPE+Wve5qJk/2WfvpT5X6M6bp3s/rX
anvaT4s52OkYFnGPKEwZODb1pnpkStAxYiYnr/KGiJoZ7ogwcV1nAVtRdD+2W8xVT1cKrjbo6LKu
+oCuzGvegT1wEK1if+iu+oYXs87oadjobuoYwwCHzMBamA/p82Ki8yteSJOqVB1Xgt4TBele/oZ2
h1qVN3Xqo2OuGelxBXmr0pNBZzbcY5i6hauq018NNGuWJaacOrvMtrg4Gl59FrDJ0c6qNLCJxp4t
/8VbLT4boLyTUgMRqXtvlpY2MRfs7DiP7tHYlKIN/afr0iNQjGjsjhx77tpVG0lkJoZs6o+H0l/j
rufu4vb+gb5VGY08dGH8/PRWSUnrTMZ5q4aPhQMwmKz0bOE/CLyp7o/ZN4+Xjk3ncJOi6dHwUhmM
Gx/RSndR5Hm2GXk0po8GnCzKCvlgSMu7h7vwgUfbuvSL9pb7/W/fkWZcVS6fN7vbzZvL3C8IRnGj
3adr1odTD/baMYxX0WrvA0SiI8Eo3gefMmbX2vuFSQN+G/ZEPKzJbAIfm86SwiDOsvZTc+yDRCFz
FM0art73e4X8sYFWcFE+2hR6MVaOYEidNyy0G58+nO+thoPPEd+k60g7Fs3rWPCKNdh05/K5v4Eg
/V4jVWXSwQrPYs/9ghRJsG4tavw/ZREWWNNkabE6u/p3p2fwmsxVD+XkpzsotCF9kISudCqhCJux
RSn6OC0gb1FxtEq25WT5gryo87icuCLKDA0jRS4L0rFx4TUtVihS9ZIW9V3GR5dbK+wCt51BMTqB
2chvFwzPH7FyJp3KbU7vUHxpXuRV2GeFrjMHaod2TOCH0PmnDPM08O3aibnTA0Ool2Gt4IY5eZwk
W4AN4mwbRKKAsfG6e+WVrZy8/QYpZ+dGjq6vHkY1aUicc1xNHu+nW1yTZWwCGm/FjYTU7fI5HUOJ
lt9rmkWGpUEKdL3gb/BSbOYUAKtqdvC177yuuta3Ubq7PUy5DCWszuGjrQlBoxmTNA02hIBZcEmd
TMzgAkuVz1pJMVSLIOXV3C+y0WRxPWUrDwejObRLGjlY4GO9Tg89lXlB1cIxHFbBBadvTmNv/XEL
LWxy+BN5b6cHYa5B6Tak4PnI72VfvrLQWQM4X1yo0xkU75Y8ey5q22Lkd21H6sZA5F0tWQarExC4
XzB1IuVynWWj7NjqADuEOZXRiPDdu4bSbmeQobcqeetH56XLelgc5UaEXrlEiLZnWxVg3eAU7qiA
etc2njkqDaE7Bb7kBXB0TgGafdV6XhqTi/MtT0IyJO717VtLARO6gwnYwV++mAI93gqnv6/xDMSo
ul5szGaU0VmMbQ6KZzXAPJpI1/ptx5rbEweCG1RutV4VZXJS2HzSaHK67uDrQQtpk+PX0/Z2ujJ2
gBDb6fayHDyoC5AygELOXnrte+NZ16zqc+2G82a+uqxBPvpE3FdzEfqamxzsRArCPCBVROkdkkVn
ecL2VDclN3UXp3w5plM0FRO5MkGk3aWAOXD/LF5iXemvZo4R5XXlwE5Bj+3ZPjCsc8uJwY/90aop
4ZBJQJTYyaPY5Gc/rj9b4JC0ExMcTUyP4jGjeLYdDYpQH81afsOzgILGkdvc6jS+Z713wsXDNbAM
VkXtBqfAaEY2qtHb6FboRKoNZ4xMROeWSI2FdaK6uQsW+wmuiKK2zRUEFhAq0kT/bdhtFTd1mPh8
RhY/44HstXpQrbKIO7t0dpYj8Fgp44eTzO/jxoomrdzfXmoiZmS3JQGEkl1fkpqomvzR/+O3UNYp
M6a5ZWUiZxeCHHBbWVhi9Q6+JBWe3lr4oRiElYZslajt+vcZM7g5OZWcQ8dj4c226GZeycfnUb4Z
mlG8QNrFwjGkD4Dp7KfiY0Xu2zfwQyLf1FMYSSRvEERWtMERpAQ21zj9sDWK15fejPmOdKF0Zi3i
cO75x94bV7rbaElVAIk/bhx5T+p5+sHZxnPXugG0VobO5rUhgv2LX/N+0OQTkrIeaIuk2ntUh6wE
Fpt19aXIoWKQjViiddV/WsiKUE3eGy2Xgdd73n4c0j5o2JB57oJsyAEt/Fbue2HQSWetXVx5zY98
nqsDyBqHQKUoruUiXlQEvGM6t+w7Udi2iIWSFyGQ/RJuZpFKAavCnvvUdt6TATjzrJLpccZ/dO6H
ku4HUoXwVLErsjVM4rkbCvjQGmQDqRdX6IUI25sP4Fzpr31RfYIU+GGBYTtxGQjzqhrCdV2AcRqc
CT3n7yGlgyQc5m0M9W5ww4lF9g55SYGTvvX0UM1/QgPpy4w07ugWD1xa3g2jC01DbHeJ20+3xWHO
q7qeCzXlh2HwQdRQLLHPN98JIZD7J7+ydwULJ27KabdfjcI6mxkPc6P7pI1QvqpFnCHlfmzC7s+F
4TQMYbl3HMnFTaT2HmdhgwEhGta13jMl/91rOY5VpM3Pvdb2L26lvt2mN69OT2aTtdNz0pXWYS6I
dXXFAmSa4MrVarWFs7oYKS/35ovn4UyFkfpOZXhxnOs+9t3KuE9wGNYOXy45G+ZNYHgQVOxQ3lpc
lajFaVsTrrle0oXQfxEl9HoIZyrtWCxk5q7WPfZlNAP54KtPU5UhIEp32o/T3B1qIaHdZER8CsJk
jRrDYoJoU+FhigR+BEgBKTpZ/woC465vBOSzQWe/k1VnK12pT3cBWDR2bexoA8p2Qtr61djigorA
iylmj2dQswVdB9CMJTQEoAdj7NsrmKegKTqTN35Oj1uSIddpMxpsDTGnhFLPfZIN8MhbLtKntN48
DmZu1MM0c6ogBxmsSIU8jCiTRd7PAb4Ncy8l271ulHM0GBbUFQt4c0vKFuAc6MqcWCKoIZPs23oS
ee6eQA0+ikqgEqMlcccuH+q05VYitx5X/UJQ2XG6I7vIoC0ftpamr0KjmrJSTqSMZbhIs3rom4TP
5oGtSn31WltDQIMP4etkMkdqPa6LKMIesA7fqPyANf9SLhNZ3LVxkWcCtZQ8wkaLW+9th9Ea6/WG
VjW7aX5YgRcUQBPpE7CmnWWMfF9vs2whBzwsA63/VqZdtJLrl+Lffp7k7b5r+f3VtUxtVw2wZEek
b34RClPq0QF5m8QZXiPaCOxoNgotcmuzPhpdBnjHbu4Sq0kPFDh9l6OmHVVa3Rdqq+5Tq6nuWQtQ
eTlQrdrb3p9GlO5Td/uLpS9h75X5aXh7TLkc/fSSRuOzgXh/c6vImQVf2bf3HXoqV2ElWSnWUQav
fteqkvx4ivicT8WtWY2zjQe4fhhyDhyMFN5OpenTRsCaWZA10NgnD8q6DRsN0AiXRp5pW6OCAoOw
xery6Eq0kbly7m1zYkuQ3euax0lRTWQcKyKa9LsMx1SbDvNmO7tVMj0VwATCbB7TYBw9edgacJyZ
e9ksRz8TiL+XoDfjIkdm78bBOFFC81MfU0a7wpQ/UmnM+4ENSteq5Hlhb8dTG/K9Nv/GH+TxHbTf
AM1rYb14fwhG/+jMrQvLtZ/OXOh/WyyEnlK3VJfUQFspb8B7tVlveIfxBRXVY26VQH5GMFpw4dx9
b1QXbDqsIjsm7t6WHzwtHuqJ/k1Nut84obLYMFPUgRYqSt0RraOccumT56JoZOi21RDQ/duFvhq5
EPv2izsp98jQjby4NPqxkQO/md5dUeoRIrV8PZlLd28Y/O21LOCtVwomIdOV91tszoqLd7tfYOyy
k27fm4yyT6J//aM9Bxac2VBag/fqmu6L9JLlpMFC3E+C80+38iLubWodKI1/weZQ3tWIbadeoWYz
NKCmaa4beGq9A5IHe7xMZLRqZPD97X1wMhnbo0mP8FRJLqS4MZIEb14vnJ0nMYao1VI71xp7bHnz
Q2ZBptQ1Cid8Ywh55GPhwol2ZJOXxK5/V9LpAFeT8YXKyz02EK5efiJPtk5BwgBh1p2qA5Crr1Uz
3V1O4cxpWrjBFyykDGM6lHC1AzXBMrmlc4uhsnHDG+bdx5wP2QUsQLNbOxbhXNjfWfQbe1l6n17J
GEezV3KkYf/JXbNINcBTdQnTRXn+n6FHfMl5+HHP45rggq8MPJv1LTJ4wnk8fWXULsctdhtYzvO5
KfOoKfXPfqIGqZgzKjQ659MSU5Bt03yRxhg5pHvO2TgbUStvFk9i8ZTRkdEpNeBdc9XfBv1kiZNF
e6yTvImXtviqvO44EeJE+HPKCJtCwuMyux9n9a2KfsC2n76rZgYunQo/6PBFJfqU7AzD4lLZTg9W
T9PBfOuarGr7slKyAf1kfqRZbuLOyq2/EBUGR2RlMhttGssBBFR6S3tvRIo3b6MMOFeYH8W5sJji
9Ey9MGa8odbkUapBsc1pSklLG93dL/6s2DwcRRBl1dOvpMHePSAGxk0zeruMJTuffCJcZuv8oEBW
HWzetsCw+AkcRAUa6b1HTRdY+kpJPIHyesjn07Dmoahq/9b8xghaKWY6zY6gm3U7K1MikjQS3ZlN
HWmJdcSEmV5k7b83wGMO2tacPSLgd1qXWYHhDaiOqWbefCzbzkoIY4i5/M1F0Au3VtcPXMOZSqv2
QoAh8CpLe2kc97PCJpaO9p9We2Mr2AZdyx1dExJ4mWzRbWXDAgXt3DTtar+Sw4LtwwLbaMtPuluK
k77OGEkz6imdYYtFgu7e+S7pXNZuB7vrjAjad08p9VocNevWdwxmRZuYxnVNe+zG/M6fNlCQzauS
znRwxPrQVe18nnjK09SQeCGchSbavPGJOPWLBy44HDvfjHS8Ed6YqPOURkmLe8EbRJSJz5EKqjDJ
Sn7QSbvKUoozfUqBynLzmM2sppPE2FVrwY/SlKB4zOVY1la8ecUWKqIZQcIFcWeN4mT5sjtyucCG
WLQHtzAwQ3IHyL1G3RUJQqJbLM5JUHyUeO+Y8MuY5qUhWLp9c9Mo+6zKMB77b77kqrxkqR42afMy
au+a6MAGDTC24NBk52z10dLNLqLxK+Zk4eKPiGsMDoX6ap+bWUpGmv20pz9wf6JBH2fRHgr8e7ni
FqVzHRV5g3XQtBCenAUdZBxDh8TKUXZpFSzJOkVrfi+burne3Ai1hAFsVnSDsGYx8z8ZwOKzyuiI
ZhBj/Z4ulEHVdbRl1Ed1W3tHvnaf+/dNtWVHbzOPdW1zUXH86uw/Q0U60yRItH1qcPXwj8KtLs4m
w6S5XK15qkKn8Pd9Mx4KoU9hCa9htQYsV3AacNExrmjlpadJqJxELOrs3RmQoIRUsERtiYY9MiYm
hHzOteQj3Vf6XW8VR92Zb2/aHz6kQ5ypDqahZE+7JgYjiiruUCXYMIxHEFrzOS8Z2aRorBgPB1Nt
Ksqz+kX33HLw++V3DantpPTylExpCjUet/GiNN6GogbEutkHHw/O2KzZU2FAehciuUojuyfjP/CM
19k6W9q+Gtrx7IuVypFeDOzsdScqVpQi5WrNM0ryThQYtihxIEpGvbGYgXTg9hzZYUrtycmrB+Fn
5rkDTbuhlnQY1iJyRFOElebSV+rNccjT61M1Hdss1gaTB6gwrBD44xb0bYG84BRRmVpD7MguCVjf
MzaL/smgBkTU3nbJq9XY2VX2YfdUDZXFS5XkNs201s3IPrJVmH+WPBaTGdOxP0XzDNLcM1loo5fR
JuakPPq7S1Gk295Z9YG7rHhK9JUs0k3GrFkmAIA2uVSj1xnlrS1JiTycjPGwmZKv7crMVbsWG3Ha
vo8mcchUq481exGsDgiNt1iREqAwkXFB3KxHp9Gj6maFmJb56OSSeTXnRRFugpCr9ouLVm/4ib+f
GAztjlK5WX9fkvnHumzXpK/7faP6W7zXedpwTUaFWLD/bS7q0/aGPnDbl4SLTXzf4YitSkMDXmp8
lVP3KJb1t9MbzS6dwTxPlv6mz7MOThWmXeJZv5e2PTSaeSw5M4LJcer9UHrYcIo68Nt0DYDUN8pO
o7SSL0YF6llPGnPPPY94wbg8WImcj03CU0esVCzylKO1vqz6WOPBltWJFzvf/LB0juflFiz1XB+4
U7wnW2WEU5Ed8fRgKDZdBMh6+8Mjj86VZpuxsactFkGGGM1MH4gx8X12/pT6fENg+364GMsJx9RL
kgkn0gfqebB67ZeC7+Jq+u8sz2YKPZy7LBE9jw3/Tu/oL1lK+aoD9jiykub1w8Xlb9Z6zHgndkPP
nsz1WXe5DRTtqS3etbrB89FnVqSTYXMHDgysLunKS6dTBonBXqdmBiNM2MDKNUa26uXt0HOLuwF3
XOc9VrPAtFYPNaI68qkU4EIKyRyQcLrOXncxt5w2mdEGGydEdZqs/CPhMXnWQO7OWnJFnUnGt0ar
f65eWsSb3T92WXVHAZq+SyvuU8tQcWIY9a8m+9X0bDc8ML4HnDydD6HNq5ZiZ1n1R001TeSXOPu6
jK3snI2BJfvvm3PebovzNBZfo1fRvpGsZNQbTOq57lN0ZrX3+tZ+S01f6OG58dUWDKzad+rYMfUX
+bVN60+DFTQutXhsMczVKwrtrZptrdkfjyYYcW/U4071H7QDNk/0o/RadhqbxnkzGuNL6H8KVz9S
dmTfZ2w52VduUe+Oz9T55g+4K/K9NtS/8es2B5bJZZwIfMl5aob12vcXUHnvsvDzO6Vo5Fjm6YQE
Yu8oFqHvppnUlRvJsyna6ShXhR6JWK6ZzXHw7CTiEevuu1rPDmm+OvupAfiJdIlcumrHJdeqe8/4
7U2ye5ReN4ZuQkQ/cfHhtcW80hEGlZiej8dV6gLrwbxdDd8eArtwvCMT7aHu17cOUXGXjTIuVocO
P3GnDS5oa+J2uyETwIAueZ7r8aghlo5pi/TwUZfpoxoYOaGUiiN9xlxj6HPZUvp8h9JpQrsTXP43
58vdCl5Yuu13lCE88QGiqacuXi2c2uXGMnDEmx/OtrzfTGpYe6dJ9mIo18eKINCezTcbSRY+e8rA
z7LBUtemDyK13JhlJ22WsLBvzrNNagrZmt4+Q9kI3BM+HdH8tFOmn21Q63H+acyVGTRtyQQ24MCH
ob7TB8hVamRbXinjuenW7HG1v1IjferbjUNO51+1FehF8sYKVdZw3DocnYMvmkC4IxG48lkI24zy
dT24TI0Hhh9qz0lhLFXtxK3yH7VJh0W3RoPnmBeGNG73s3bvT8I9mBVzl6lTh1hLZBENSmnckW+m
b/C3cEUZjSCG+N9uP6aOWrp+xEPKWY5qb451AE0hrmYL1wCM+fOMUpbpo/VA61XE03pP6VpNFtr/
lfuDHffTOEFMLO9WzYMZvA7W2fCnbzF5295YG3wRWcabPQ/ZOZ96iBfOwAIZPZ/KKVKlNS58dnzF
nF4nVG1rBA07ddgaJ3adfbE2YWfFtqq+Zsdro9xCCDB0uQVb2SQB4ZPklOoGW+MsvZJVHHckC2nB
1ijYbdzlwbV1bTfwwEZg1p6nXPPuebN2xXRL4uSI07al8lhf73SK7QPuvCItnAOXYuZorLV2q5iY
aCfSdGoMR2bK5XZLq0Aab5wGu55JORadCFLs9mP5THSqjb2c8j/DZSKQE69IXTU/KYbN9oY2snrO
KGd8qQhdRfRTjeFcv442V2pKHHDKlOW91dqUIZjcklcMfl4hMMKOW/4g+FuFWesXuOTNAah6t/fk
3PDL8ecH1IYnBB3M6vVTlTnJ1bMW/dXPit0wmtlTlncPftU6Zw2DAZJo1dyO1DVqbrE0TTn4J6xq
iRZG9qrW9cfE8rzrpPFnpyKp3gsniSzT/IGJdXjwbVVeJ9wDe8kS5YPz4joUrCiHZE3DOVFVTJ8g
etTAWrmdPFClZb9bOdP/IMvxX3z9C9Tqn6HU0jctwcTSYPG+txdHHcqi3445cbI7gx1fqJJiu6qi
/An8sgB5tPovLj7pYKoYIuieJsCUD8hxSzPwwUh5hNKdFjtrlV3KzIFH7vR3kDiRsRNbPS0pFYA9
88DnuLx245b9yXSba3kvsodpElVsr9ZpJhgbJq6jfrWG8yL9vn1qbVO/kyZC39Bvza/8RMFzGWRd
ThH75Btvht9dbPxmT2RwuqioJ9R4ue1Ks4PjMhf3tb/1D3XNc38p/B/COtQplusCRam8EePLR29W
xsNEe+vg68Dg2TvF2ORLdLDmB5vg4pLoY/VkpxRi2cByQnMeQ79uFjjUTo0wzOSBwnkrP9ScuJPO
p99vOglK3Bxm3tECy6FyaibtIUc+PAilkmM5qsde2Z/10OantDMQOirfwkOQRcNaZPHkOsthyOSp
rea7Mc9v33lnDr3bTsbh12rLPl5so4uQU5q9whl7UhWN8lPZEf/s2ZiwjFTBmDVo/G6fHSvxsCXt
A9DfgidIoW5y9je5yTkc3OLTMtI3b8mdkJPYCxPQVl5FqM/uy/yVTcih7Uns1KM+PFnTT3+kcW0k
qUDBvDys6Ltpl7C19QqE7cRGrHZA4hSNGYtDadXti+tyVUiwT7TCJv2D4XNnFoaItHShKZ0t1CIL
FQ5deVxZZLAQZgeMAdgk0Hpxc3UWNeg3n6mqpIKNmm8kdrH4Qb5g1rRFJcO6zIr9ugoPlzK+Wrcj
5jUwTnz015IHt6i817zK5QUHuyLONO8QHdbf/dbem+VKVimrKAFzOo9NbYmgYsbpRGSMKw6vZe18
d133w+cacEJSGAjYeKQ+tuLXqCtCJKqfIkenVJjky98jXAKlF28AnT180PJr02DgUhKd3vrWwqbx
5lMpfhINQV7nklPAOUHL5GOE5kalhPJ+mF79+rdxcKDjRTnDa66B0CZCFaPkYtuS6KdmAj7aEvYt
K1cy87YgMah19jHOn+jCifoKf3de6me/67xYGc6AdG040cj5n1YpVgYwHLGde6+qpcDKKCYR1d7y
YDvg07Z8AezcGQHrVsgGlm4HtTB4dqFVA0dan0kxIGbb48HufT+ShSifXQgp1GAkOzVI7ceCWTpo
htG9z1pl8X/NN1tjzg2NW6qq7lhi0Nicv6XClpFYajy6PK34OrXi3cnx2EJeidW05OzKM+ueTSub
wYK4D97ba9uOLea4dQpyx/ppGNW5czMujhttAOxtTGxk/btVpqGpdcXew4Oyc6iLCFX+unjYaZZk
QqLKt4uhAUiq9S8r1+ZI6SmLQHt7MPLZPxfj3SrNV6O1Kq6CGbOdMN4qOb6uYLfpN9S0UNrjn80Z
r6pp0wuWLxpnreTgCWOCmewcqKwlcJjft775W+FJOUzyuozkfA3FwNcOy8taldM+LTDsOli+hNN/
ejPfrnL+7aJI7YTVLqGNJKYq6qgZVb5sGznSSdTFX7w86DXf5Uv3LHKmaI7EeFV1ccxq6yL0EgVy
+ocR9/8rZJY6aov66v8zZPaOjtb0q6//y8tX32eq6dd/ZdT+8z//hzN7w8IKMLK6Sdc7rAUqQ+ev
/8mZpZfVg4bgMErf6sf/B2dWF//Vg5pp+64wIXL5Dj/O8A9n1nD4Fzoga8GpYGijxOL/hTNr/Fv3
vitudHUHLCqABOiR/w7Vm5ySQEExWBe7zl710iLsZS5xKaJyQF5lBav2lLMMQacKvKBd/YRvinON
GN66gPlT7GmTxMpCB4D7/qZXZ2PjUdFB3KPc8vk/VMX/7WQnkgLE+Ib/9f7+uBZGMKBCf7vr/61h
VdGovNmjZeEmYnHgjONraX91C7kQh8XM4nZfVqJ2DZnhHb+A2Nf1dFwWXAYqt/z/8MMYt4L4f/9h
HJ1onenwLhFp/V/rXhs9k5a1jdZlan4BcFA4FOrXXpafflMuO5YC32Bl6S+fBOMPxcA7OAdvXC4n
kIz36wx3slKkMRMCMFbavvuT+8Mp5InW0A1hshv1r3/5lD7895/s/waPvb3XfHB03fEQEPTbp+pf
62k3LFDu7ErrUhrNvMvc7KufxyePRmaNT+5/eHVM43/z6nhMbg6fcAGR8t+4FoliESZ8ZV+SgcW4
Jd8EU2BNa80exPBrqeE73jzv+PdTsmJ2x/ab7lDryqDmlQ3djRybt3xOhh9T1NyE+RzMXQMbgIWH
cEt9X+MkRpgwjk074pxudGM31t7n3P43ys60uU1t3bq/iCoWsGi+gnrJvZM4+UIlcULf9/z6O8D7
fb2j7JvU3XWOSpIdS0KwmueZc8x02BL8c04rAR9rUY+mX8q5ePzzwRTL+7/69h0ykvl0KOIty7yK
LTD9WLCHsfE/ZWV37Gq6Iju0sBpfXN0iiye/aW5e/Xx8VeMX9nNf//z62u/Hl5fmSsA2Ixk/rnNU
ySFMZTXN8tIG0UD/LkyA5JAfNSohTc4Q8j8FpNtW+ID/J/sZHPsnWsLouIrObTU/RVkDv9207oNe
0Kad0t2kpT+63LhB9n9uFPPViufbP79pgl6ujprAIqgaDIY6IHICR66umdqiQuFEaCFqv4FikpcY
rRMkN11Lgd8pqSuQy1htZi2XXtJ1KFP1tMRT7eBvHdJqkyrsobI56z6ojY5krA3LvTJbJWY6FNq+
RLTF4nw+FbUzf9JsheqMRdeqgRi7/jki7OHTxGhy8EchURvRi6QWtc0yRHdQF311sdgxLM4vupxQ
ni4DpuwxKudzh+T1jAhSoLhGdxKIGt5OPeLMixQvVJXpZWJpc9ZVDEeppD7TU3UAbirT27Hy64Uf
9TyW5vR5QtfZN47ziEbLOaa63Gpy1vcTZ/m+nLLgKZy0R7G4u2rdelRoQz5ThP6KCK+Hq0olzCka
cgc0AEs+bzBshicbvfw5zcryHDrIA8MKoFTlNONDWFZiq8TGiCDAKV6iBnN5a7R3pRpVG1y3OKwr
gOhOr493omVfkKZK5kk6ARfdDm8r/8MwZ/mnwc/rC5c5/j1tUA95GTZUfA0T6wk3bWi89t1DTyGF
LXZVjuc6CcYzxRjhtVPQbamxp49iOOfdGNFKkBnu4UazPb/BJSuT4NzCiC7caIrMjeXUtG9wDu0V
nTFCCRzz3jBG874NxaO9GAcK8mxcahEZhciCfeDos9ZSGI1BkMYLtkT5W8rt72ctOfBMOMABJTuZ
61kyoEURlKGcLwkyW3V2vld69AP0/MFsnA95Vn3582WyDMT/HlqY2355uauhJUDwo/Mf7usJgH3a
itdywOKvz9OHP7/QFbB8mUR5IYv1CXFMpMpeZV2kiVZpLXLaS9Fld72iPUwUrLwdSpvTYKSvCa/8
5xcUy1u//miSBQ/5rigDSHbi5/9CpFdjXsQd9cOLYSBl621B5brFeqxM49cZ0BfCReJsR1MgceuE
Zzai3Y4z+7XO/yazvvLyMUq9P78p/XooXw6D5BBwJTExqvrVqkLpcoj4Tqhe/NFoXL2RrmK07CBU
OjKiPnd6jdql3DCkUfYpWGyoHTUfxZBobcWD2rTP2ABSQNQa5JP0q0NKC1yA+LODwovupoFrokq2
o4qgUEk/LUdVqTvmpig9lInx2gKBj3r5vciBXfz5o11l66xfsOMw72uWISxSbn493EuzXE4zZ1La
9v2mr9MfWEtKQpJBFEiEx7HbVs33P78m+WW/f8mkmzL1kyPrEKh9dTwRbJWxQ9HmknZYdXI11J9V
ZbwLDJF8dSgEewGh9cgFrPyhs0dMNwpgWYkyge5xXLt5LVGkJp157hQffWxfOF/1iBCRVh0+dxlX
gmE7swtMHYWHYakvY1U+OV1tP4hm1O61Rvny9jTOlN1E1OreEUl/AGWA+qKyqkMM72zhjU/Pk1J2
mC6NLwO1vOcpJyKhF77lxUbk38rO2UFC3tFMOTd2O3/F84enFg73Td1nuwo/x03RRslGVyfYUmb/
LcxG42YoLePGIn/1oLXjB0VD7lDToTQBYX8sY9ulvhI91w2+08RsPyqTHLeC8Iy9MgwDubqS5Y1M
HtHqmXdzlk63ieWfbUhbp260sH+iS/Snub1rBstEZQjB3pCKeAIJX50tI39xCCUZCkOjCzH1t7Oe
PiaiG+/0WiSoGvxbQnq0vWHD8ebL0T2t1KvXikN+AjuwsewiwMNDy8JdWSmhTucmCnYqpasju2zn
XIACP6RxUvKc8hC0uX1f5yqwEJrR32M8JQPhLacMw/Te0Ir6IXfAXLBxzYfOrcjoIADZp58U6c2N
pqXaRvUH/Y7SCCI8gii2JrayMrf4UkLr5xLucrIGszwrnfpCtdjeGp1RehlW5lv4/GjsVfRpWmg5
m1Zrun2xLAzYmeOpxGC+m+x8b40GAdVBr95rSsIlgEMcQo1MPTzS6WW9GfGqXwTYfAzE8rPvaNpW
gER1Cym7D1bajDciVX9kaGt3BSfYeUz8XaPoCzgNOWGJd+czLMxgXxlTeeZMy86o3xI0MPcL6udk
U0cmwlj7UozkxKSA01tKYsoNVTjq2Qx5xGRrrzb7hsBRkxcs3aOnLmEkPsKac0hN1tUp23xzYig1
ZaH/bOJsX5fmiD3VMPfo9ttzNQOTbYL+EC94JELtbC+ZoKkFTSQOyaxMrmorxm3qszbO7FB9jC1s
Q3zrChkRksuiS2jdm3n2rU87omKHNHDL8gddYvWLXXfxNmZ2OPuZQ8MwcKjsK4l90RLrZLSWusWZ
flKD6AHgSf3TgHCFFc8CK9yUG3ry9X2YLSAwNh76Ir4rHHSiVmlf1ht0m1/btGPlU01AiHP89JiJ
5dnQWrez6vajzCjut/Uo73Mlv2ErgLaNmueds9xEDaXHNOoPWN8pITl99ajhenocpI48uTIvqtbL
i91WgDz6OPtkdIV50EdSX9eHiQHXWiDYP6wP60oLKMvbz4E+ZM+2Et+ldlY/5rmj3NuQetQ5OYU0
FE71kBZ3sW0Wd4OKDUWI8On9KZW/kdbmoxU5N3U7xbeJaajnRp0GIlDxr9KNoK5Q/uwqO/0wZpS7
R9QNFDqn/DDRyvnLFHCdcskcYKhLONe6TaCesIzW/5pynaGZkMkUGqaphg1T1tguEnFJ2lEBLCLY
pbbCdVHGE8tfT9bD3/bJV9Fg6+uTGUooq27qxM1dLfkbWmBdGBr6ZVpeumInVsc0XaY5ORP89pdt
2e8rGoNph1BNRNyGSQXl1w9bYlWFM+XoF5VL1tHtD0NmIDPSbgpVZ5Av3cS06P/X2l+WbPp1IYWj
zF7MFNJEXS4scfXCLFFGgiZ8/TIXYCAVPDJE0R5VQA2ozeNDK2jKTZKGLn03IuJ2RcXBUJDY6AWC
FcyPX8wixk4Ykhtry52pjTe4PWnEVf2d7xgzOyT8j33ZTOSJmEvkWyJcxtqfCL6WwfWliJWLKeK/
LX2vQ22Wr2/ZsgnWEAafz75aQuA2igBL1erFJr9o00GdOpUTaqSW9B6DvCv0Bhszm8AwYufYCWfj
Z2hNdWO+HXDXbzWGaBfWEyQVq9lZNZG2dAfOrV3Muz+vO9ZD/OvakndqCMeiWW3btO5//e6rdsiz
HHfbRarYbCNfdRlhl5lpPrVdfkkzkCxBbULC0Wrdlcrw0EfKowgq0kEAPGVLNE+IUHLXWh8VNqp/
uxD/49zUOEVQBFlUtQkH+fX9+VHQKZrG+5ujHN68nu7iUFByT2skJBV6+DxFANfRZ2nY0ajCQR9m
axKYnXR2afZTxB2mjZzVCeMzkWofQQmX1ELKzV8O5O/rN/bmKtn0tm5KoH1Xb7QIRpzukL8uwuyB
R2mvplb+GIryVgVBDFYdphYxUpSTQH+Vd6GgY/Hnd/Bb8YgsZY1X1gQrOXWpr/x6qOixGRAXYnGZ
lIjlajahB0zi0TVK6yZHC+OqOv0qLDP69khOldwgN0SuXGEtpNH4kYWc6jqJfHKKlkuoMHFo5s0D
bYuKMbgAFjZhlxzwAYwTZlEnxNFfTSdD1CVA/THdjmWAwrLGGD4hEXcb3XmK2JP8+VOK30dGyZaD
/2km/0n1amSuMp8RwVfFJcIl6Ob4Vr2ika/zYBwVaV1A77MpidwxqrONkHPsxb2poOWO9kA+WHZa
+HTt0ryzrNH9y1v7fZ8mmS806qw2xWZG71+/gNwPZAfgTr+QMfCtG5kcnD6q2bKArRnR/QUTTf5c
CUg3KifgcCGFkSkptyGYaK+ZESj7Q/aXs+K3khvlJFuzlkhfQajvb6Gpjjka0oGdfhnM8WNrJafW
AUWg07v31rESMWbhEpm2y5r4ENMB6Yfub9fG76UA3oPN/sFROT7yepwfW3q1Ra8bF5PlrYu6+EuW
HjplsVx2d8KsPkVm+GpDY973s2Vsq2nn668z8G5i9PSjTUvIbfslFIqO2l/e2zqT/joAWrZpMCQw
z9KGk1dXDQAO20yoVF6YYaYFpJUA2JoRFsfNvWlRMwl7bT8oAx0+v2lvtKI/Slsvb6vUyjYUs9kQ
UpuBLNMu/csECcKYZfdkXiLIz7jQ9eoRJHx5JJdiJuXPzp8FIJ7OyVHv9FN+MZQiv4xxv4gF4n7f
YBxjY5uikBGY0dNYHI14crZ2Gwm8JsPiWy1uzMnCQVRY8VYE5JwmZe+geWbKhIFQEZ5IjJQBMAL6
YN6bOGu67FIOScNlYF8gJSkYHyBZ6Xa07cOi+Yb6zYMD9NSqPb1sxMw3jpPMl7zGJVVFc3YSmWVt
oYY2XYkZxzc2GeZPF8WS3GJdqdEjqsDsZa5us3n45utA2BWBs0ajsf3hiUn6ULbh+ECCGjFXcxWd
Svq+pSbTExzGZutUcbBvUQmhYfrMrtFEjTGE6C0d4+ILxxuYKm8MSxnRoTvhtmNJ+edL979OUMQx
qMEllR1xXdMxK4yp9HXlxdH1L30+CyKiKtBAzIQN8ziktzn/y4knlgnh+sSjY0V6sqFqmnodKc4c
34hZS01quciA4bFg28GzlpkdXigr3Ii2Vugs+q9VVzHmjvjK0Mr3/vwlsNRbYCk/lMz48efj8F+j
xVKgdxbp5ZLrfLXuVCfoTCpttEvR40UnBtCb5uYikuGHKXEv45MzTC3wis/oy/fCANvz5zfwH2Ul
m4HdprZEpsjvS8LRSBycb5F/oaoU7BWIFrlG7uEUW9YRouzGnvqzEqr2XhvSBCIALg6hRsRsqFaP
V49LQJEoc0RtKftCy9MNgYm4TyILNgmIFhQmWyvs+/Oo2Zo7qojdfIp8J9MKLjIJzX0y0DMfrOjZ
RkbrWfRjkKKBdv3Lx/z9hLN1BkNtSbJmEXx9wqUlAIlG0/1LEckRFfsI862bb+JBf5wtpAPUaVnS
VLaz7SEpnLBFTPv0VNyqeEBamfeweeIBiD0I3HSovyp4tqjBNQYBZb5+ntje3Wl0+zijFAquNl7x
0U5NchUi5vESMig+my+JE+I0RmvvgCRHvhJe6DQlp0K2t+0INtHpOkH/svrLxfYfJ5nN/M3EZGim
cMR1lytCXWlhwGMzXPcGeXT4GZTiu6P7FskRaDKjyo2Kyfb0Vmk2YSSYn5a21V++gt+vP1tSyXVM
Bwss9curla8BnUgiIrIuuM5TD189+Cw2ehB1W7khUzE+ZERrG2TjQeFuYnoB2qUK2BMPCQDOIsu2
tfUZ5Y29QTLc7anAxmH4LMd2P1UQDSayghsteFr+X8XpKTMmgk46U/HmRP+u6l8nM1du89J4QKqm
82/tDSBYlbRZ3w10zJx//ri/FTWXUi0FW40Sss5C+mp5GiA/rGM/LG+6SX1oWouIu7JxQP8oGAzZ
obmCjBBmJWv759fVf1uvLS8sHZXFmsYm73p+FZXupJGe8cIaVBunjz1LtOLiV92ivmR+7UBOqvU3
ugLSa5g/lajVKV/XsAUdnLurXAk6IlESNQSVWXh22cFVRy68KzovKik8aeBVIakdhs7BwNLpB5X8
GS9aUl4NmF9ho99oHUJYeaBkw3dagRiscZ1M8wUQ5uc/f+L//MCcVEvxQOUMv9r7QSa2UyerQYfl
0rmRU4sYZhDzIQ1hMralUfxtItGuJ5LlCOMDEDZ27d/lCCQHd0xeY3mDdxTNn2zPoB6FuzSCWnMf
if6W5c0uis3s1k9zxkv+yJZykHX88wf/fUbT2c7bVMzZqy17yqv1r50EuRnYFKmCPFa8qU7sG+Mn
mkhFBbVojV6vf816BSIQUickskHsSl+UsKL1XaXHz03eyd1f3tLvx4b3odFxNg3TwKC6/PxfdRyB
OdU2MtW+QES465pAbLEb8uKlPFnWsFNqOK91+ogfnxgB5Ebu4IivapH+7SpY5s1fJnsdXBlXgSZs
2sNoCX59H74+gWisTOfSOHgLWGCCg204NDqyEHLI630eWN8YNx4Qbx3YrEP+HoyXYSzvEnwFwvbv
eijSUc3Gy5rV28oab5mtPudqdswwERN78Do3KTHQHctEoUDLq+xjv+wD2V2fCGnbdKX5iFMEfQrU
zp5dyl9OQ0v7rZzD9pxlg7nM36wC1OsPCXCKitrQ1HfNKVgCldYbaw17+f8P1+d6mtGQoDRjE67p
dewu81PIzvwULzcJSrgtRPZPHVXg9qxFeGEsbT4oSwaJtgQFwaUn7GR9HKYO0LfS0LzuLX5qSacq
4zXmbRTVfmjiE5VNRV1ouJDCpF3SFFDOqCPj/bg8JZZQrEhHAb3erM/pKe6v2RlMl9De+rTe1GL4
5976sA8rgFVE3DStwN1P1pZc4pTWGwSHxKsukVzrw5yULl0nrsvoifAqlh+u9xTU2ydnucGrqGyG
BfiKF43k6iXRaV5u1ofvN5R7pyVAzFyzxFDhEY60ZEjpMw7PsiB0TF/ix/olTSpacsnWG3IqCJFa
Asu02Hocllijdkk5EsvvrvfWm/UHIARhCRGDVrHDTdxZEpO2BH0gD+ceGe1Ep4Usm8jCZnHmLN/u
213bbzTw4u1+/Q7Xr7RaEpzWe+vN+oMmz+7i0VR3oLea/DC3BHLUcTK76xe7fqXrTUv2K5bcMcOe
Xr28fbfUJ0v8jZwAKmqLmuSOfEkWigrjlfGl3K7vZr1Zzzq/1XiL4C3KrSmn1/Xd6GOGg/btndif
6tIE3JRMmbf+q7Do0Wat/7Zbg/Ps5cRcT9n15xDT/t9nfvvV9Udvd//1C1PNNT4tcXzNGrSEk/2f
L3L9XtdvU4ESQZVl+cn7k+9fe7RmAf6vPxadjkv5/VR5fwXQPZRA3v7k1cv6COeg+vzyiv0SbZip
wZf10NbrZVOBaMWQvmQmrjfactTXn799C//6+fuP3n89FwMBjNGMOSEY5v6pMTj53u6u0b2W0TrJ
HRru4hSYeCuf1mzfuq16+7vVqXdtRpVzfW79nfXeerP+ofW5DhEpKaXL2bv+yfffWe+tvyOJEPvn
d67+zvs/efs764/XP/7+d97/ydvfeX/8f3vVZgYjZZgJCeD5+AGqdLaPlytvTQld7109BKdue82g
wCH0bX3masehP8Tt9zWEdo2XHfUEDlnWJ1uxXH3rD9Z7Vw/XX16fq9WK7qEWHt+Tx9ePMZUWlkxT
PRtLEE9IH/kkiznGj94rG31wOA3agdMAwAQJl8EyplYJJ0Oz3CS+GAH+1PlmWq6St3dgMXyv99bn
xqI0Xa3kaiid9lilWYA1ZvnitSwB/fX+ha736oZEDaeDrbYGL78nMutLFPT63DCKeuvb8au15hqv
n/Atz3c9CuMyRBUEZxDvUM4uTgMu1/XtrL9ZZ0G1N+F2DkvWVmVRlwWM13vr319vrl7z6iHqd1RK
MSXmNdh8Xj7s+w004eJEMAdW6wLQxDh3l5HjiFl2amacMOTYdcvrhssstj6kYvMQK3OzA0X2Txr3
Gh9d0a89aVAZCSBbeOQkLTodWevkOQIsWf7Q+vprfPr7zfqh1oe5VhYbdrQjkz9j5fqqypI+tt6s
z1l9DcqsKg+jMJOjSpDU+/eXzzmQx/fH798nijKqhqEeeO9XynpKvV8e9WIZ7jUohHONQaeNTYct
OFpF9/0c64CEuH6fRhtYdDXDt6xPqRM2C5run4dYCwYvDgLwjcthff+UIMXszcwI4l7lkbcsuVOA
nshdKiwZXkofozk7dYRFExfkpgA7dlpvsuw8DIF2LLEoMQT7dQc5qn1QKmZvR28JtIuXK2F9HAqW
0L5T7CcYn2/noJyYdNebyX8RsD2O61eyvsVimEKVvq9E+K8E+cYsdfLX129r4K3x9jQQJMsXWi+X
lJYANctbPdt2iklY+PIO1nvD8lANnbPRj+zRjZqRYD3QcdUMxALph/VQsdlHQmPZDTlqBDCsR3i9
wRlen6gH10R0cmVP0mSTqjUH37YaXGhJS7w891IHyFDRo+J//xaTJoQHgRc9hlVoKpt1AFCX82i9
R5X4ZCZTQ+FgyRybloQwtaLGid5rt36otxtYeMemAXW3XLvr5b00+w4R2z6D3M+TDS1sCrLwuH5o
FgUEYVh9/3as1mP5duwS1frsKLnYIvuN2vP6l4Cw3BhmjBP4P8a/9bl/Xfnr4wq2+rYaWCC/jaqZ
2pW4eZIn0MkzPsbihkh4Zff+BSSAeA6jicrk14t8HdaKZVGCqSwTrBllwBJSliwh13vrc75Z4ueI
MGm0Jmu4up+qXTgPj/X6aLmhe8jguj5er/ZIcgmG01hBCeRCfb9k16sVAuR8gFHgaYYuTqGppbtU
n4LqWOtZc3g7Wstlsg5G68P13nrpwC1tN5FsMf4so+OajL3ee5tLfn3u/Qfvv7c+9/5v138mJakB
MfhfKapbitfRXu809WY0gmmPNMC/xH7u1nVGOAcF/Y+ZliJXadrv5AdiOcptsZ+x7u/ySf0+6rP9
1fQd2FC4Yu9pIijnzrFJNuqoShCwp9xYoYkhOGjvFQWHmjJDuEkwKmEdpLoSfzLKxHST0os1Ge1C
tbCwI1E9Hv0+2A50rTm5lXuMhuEmCVowWhO6qWJIDp01eXMkESErQYw9W6SHPAKNZ6TdGU4TQxTt
kn1TI3yYe7O/5IN+E0jMIpk2fnJC4xlAMFwXZQpdAMnlydSEO/t06dMIX7u0xIkuAIE/pP3AjhAu
0KJh04AE2TDW/cwm8rp1XOXCVw6t7rApNZF2TRCWjc7aABZED4OVeqlA+btWQ9FiEPMyp8klNEYN
FCfegtJXKaPPHdMLUTRR7GQeAXTY9Jv7JutyzzGHhpNJ/eKXmjeX826o8/ZTrMh7FUmPjmRpFxBN
BadkoRbU8cHCdrNrUQ/PI6IPu44/iMKyTmFNmcskDBGO8Aw4O4QwVas3XaX+FKynD0SfvUSlRUuA
nfhRgvv10LrB1mngTzYGCl1thtmBFrmTXmk5gNoq1ILj4B+b7FuCbvhnVrm0NdVwCS8gW8gwvrU2
pDgVB1DXG7nboIqby+wnVrMKaEGJA5BFUubn5EnIbBd0yQ3s5GM3scUdOg2WeWpfoi5ECxOZu8iK
GY2XkdYv6vCoqzm97OJhTFUCL0pTJTzJ0THguvjN5E7MuuXBTLgbG7TR9jCitabK7BX6ZJ/1HBSu
0PpuVyPfulHq4QBGFFZSSU6bik3X6eDP41lrafORpuMW8XjICPc5pGb06sdJv9W0MgbnERDfOCtA
dcaJyAqKYNt+LivXn2EbSD0Ahl0Et3me3hgolbzBsDOEz8munzTT6xi9NspY4TIHNBcmbB9LjB4b
004fzaYBgI+OOAdAtPSMyRJznnKjve2FJMZttCkeBPI2JfKWhi907KRcMmoE3AwR0FOfjc+zo7gE
dBrbXh0BEobFcTJqxMIp6EOD2bcutaOKp5cjkeCXBFJH4hrwmjgA2G5HxalACYVBcmtMaI94e95Q
Ovu5bX4EXQt5WORkAWnaSR1GeiyVvQTpOF9Dx7o0GddRhzUsi++tkOJGpBu0xNi7zv4XZ4xuCNy7
CIzOvNatox4teHEsjYYvNQFcnh7gzg+rp8EPcUYIEbjDBj6oBm9s+lxKuyI7aXgoNXutek8bkPLb
XpIbB1o/jAZc0c5NlUJIoZaK/bBtvjohzrAx3aACyzNMciLiy3NCedahq9IjCl61OMPWS+YWqGjR
UxTAtrcLFIIZCjLtutrpFv3qiVYcKgln/sjmHfREDIs7cFj3ReXPSbba1o7r1CMfJIB4CpVcSdvj
UBnVlv1WeoGzq2AKDo+yIFwsSTDpdXM1oifDaj03DHKBUmxrYbfnAbnYYJ1IZpF37D9ug16SAEcH
i7ivKN5UwoxI8WI2aRrq6wD9P1gFO30u746MkoykE86vMpflQZtINAsQynhTbBsMsDEA4zRrgW4A
74nbaleY+Uc1nF6lzUWRjAmqf3ya+sjqIQ/rO5/oOgKFAPG0oE17muOMEISuYer2fEnX26q67Mtg
sT/RFPtrTDY1VCTQRIBF4ove6rilqvpORMTUYFmHYYmt0+5n7Mtjoz7mHdoFMafYrnMyBYgdkp+s
uVK3SVkfx4EUrkYW9uf2WzeXDTDnub6T+Us69J+gqZQeOWw6dci45RSL5FFpgkPU9QOVBRz5PvNI
qoj03jIfOiti1dPqdFKg2raFfVvSE4LIDlcjacTJUmH/LIrTIOluwjutVxYVyiBdCya6GyXUW/t5
yM456zpP5KZ8YSeSgDDTmUxwdHp2QcBbVbUhBCznMFD/PzIlerkAzleay5jApd2Dx1cQY0wBBMu0
zR6toDeRFnbiKAJt3yt+SSyrBF/Qs/kmfty+kzFXNyNt/ywEXV8MFNklLgwksQqSnRlttRnTas4o
r31U2vDDUI1UGqmbfCyRBk7IRx7befBqIEUQN7HwgnRx60bVbtQ0+TQg4T2Mw2KCCcpdOE4qfkvz
IkMiI8pmQMJE9pwnu1jfOBABujSNThV1/SqDVtGEmrOLoOrIASYjMglAOYg1WlrRWeaA/jba71lZ
a5vIcg5lbpo7czKe2pG4mNzQz6IBQeoUkmlzbD/UQ/xI6lXCyZM9Eh/60wqYXpIc3U9UyRNeffoK
Tah6qV19FooJBdgnbXJujkmWXwQhvzW5e2xtZgjIwRxshjBhcXM/mjPu6HAmSrUedHdOBkJYRP7U
Ho3Cby/krelcKWZ+Jp7iVCtm7Ya5bhEB04ITR99BEoR+yWWo7qTa3epaEG2k4jvohNPnEs0GoYNa
R293PkYmiR7BNIeHWEb5JjEV40QN97MMCHnWYhtqRs+l5OM/ClIokGZdMhoP6QdwQUSbYLjZ1COw
aEUrkfsz2thBF9zBjv7WpYH9cRxH84j3R8bgXM28sV7igjkyVQOma5bqtVmdRaWGW7hxObbXJDjO
VF/dbrA8XdciL46zfgs63aTyQGO0nujOhkqleEF5yxmt0pid461OFmGxsG0DBe6EToLho+HcKqnm
3PghaVRtmy4T8xLzRWav21cTJ5KyU+uPFVhtLSFhBGT2hykKvrQOlzXG4QhpX/BB4l3j8KluMlHg
NiuCHKzUzz30oBbk9eYuSY16o+XVVwcslWuQuQRiFKd0stBxwHJQLzA3cTVml6Yhw0bYtbY1h3Jn
RJW+ycBEuzEm5sYGy6aHIF+jqdzIHOIgKIdF7lD6WxbczEMmCxgMDp6BzRxJcg8WqiQnIEXOXTLy
AOr3vdiEHNBX2tGOrXara/K55BRoBVZhdiwuxAKuSmE+ghIsPQT+B05mIAHgA2m3Lw0qxoUkK3Kv
jJjAxKCgsSuhn4kwuRsU7YM6Mw9ZgfPcFpVrNmSXUkxk/RSKl9SGSkKkCmk3OWjGPCMewRc/gWCR
fOIjCgFwROi1dZmacJ/ohF5kXTVsWiNlfK4HhTxNRsZUA3rAHwEz0T9Q0JvcqroPCtQpysQOxfhs
RPdFbdePBfQIXgVppbinXAUxf4BdMjuwXyxXOum9PsmvwHdSV0bdBy0d+PsqFVX5qSyaLWpyfHX4
qOMSvLvp/GSHhkhvyndaM2yN+DORrURAtHIfpYQP1UTl0KnNyS0J2c8s0RoR9lnPDAIGRLq5eEw4
HqL/LLCakX41vtLrir1RvZFNAV0wnF7UemzYi7EXL0YB+T+IDpHVcbUwQchG47310w01AXq+qnpQ
o9EkLZj5Fm43JALYHZumzYB9wX/YJlAK2PTBCCZ1yTQRiwTo7d1eWPGmG+cXCbSFyEqamAl5NZpO
xiO5eLE/WFtGJqJyn/z4vJj0D7AUey+Po/2ssgfuLFL5Aiv/MVbpTqYvhVOS4Bhr+XO1oA1d5B/8
mr9zMgEe0rL3fcRSsu16SGF1AfuFTLSmbuCxj32z6Yi8z0JoupqgedCrLI8c9ZNfizsOW+pmdi3x
FJ0KS4DD6Pp22wf6S++Y30pnPhTVYrUhe6VQ2YDQ94lhFk/3PVAfbQyXVQpAWwuK3+jb3+EZQI9l
DnGdAWmeRcIlRpoKNrwTeSpOCLeoEWsmKbFtDGHlTBtQC5KvAO6tHgW86MFWRE0BmSGWE8MihLMY
Z7RRcoSM5OOMKmGTNjTKiyS8dG35NOX6C23DbDem1hcxGweaAqrrO3xleX8CKLoNNeBxIXAW6H0f
9dAnkGY+WEa9UN4QPWiYO/OCaTTPYXpRjtZJLdJek4Yy0oAYbFcm1g4/O/sPhdxrOJskz3TaPtcK
wGFTsjEKNdg3VnYqwfpUdtV8bBBbgdfA2Gxp5w42ijoEwxG8zZL3aULqFvANdLLI/DSgdT3uGtmf
A/ms9yzUHUsnlQ/tR2ryK71Iwg0xKBEDf/2Yxlzj8zxBK2C42McgfICTJ1sf6ywGQrZri3Czlsa5
b5RzqhGY7Bv6zpaHOsXaGCsh2SzSWLjXNyKnRDYXsCkcrUt2VNXQ5TF+ULUj+DrBpdkENyprOeZp
/QMKaUCEqfySmbeE7RGEiQp2WxqkBi1bDejSJv3F+XPrwEwogoxTbAGyCagR5szMX0Tj/WSqx/Vr
rx3Sj7OoTTarTrUjGbMQRPQY0FU8pAijN7bmfU2QxKpXtXTapPhIUCDb2Y/QbOHHZcYBbNyP0irQ
6gzOUzx40u9IWwtbNoBJACq7iqF1hFuiaEoCFopuq3L1M+sEn5y6fVWaFOpE/bFMu9fAjkzPAv+q
2OKDWmpkd850GckibpsIQ0kFtMxHmwnkA1Z20G6hA41b0/4UGMHzZJ2GGeJPPY04+FGFuoYsafso
rZvphJcGJRkZWlBbrjYAEtVGL8OK1xBrQLRd+33MSUihFvuIm8HGV9CzDNIPxcx+UNFNgJ+WTqpM
zV6jrl8tI6VjnoXbvpsu1FWw03XzN/7hsQw63/VR8buRXd4+DF7mFD/EnEfeYFJnH/L5JEPnR8Km
n800NQUnIC6D1DevrgNiH5Mt+bBfVTGAiGlx6Bk9c3WV98JVcZoRiXGvdgU+PDbvJlw8K2La8c0Z
xHgnEJTEiH0noi9ChFflCD1QUXxAUtbT/5B0XsttI1sU/aKuQmo08EoCYKYoyZIlvaAcNMg54+vv
gu+rZ8qWSKD7hL33Wq30ryUbHVs5VMHGaB7JaBwj2eCb2eqXWf4hXEqjEKeDwtkYZ3eyUTKPN5qO
QaHZiviqG/2r7SGlEn1+SDfmFPvAPCpsL4y2vsc1wc5wbdslP4c5ivUwjuZeAHvatYindlJxzKAp
cXwYR1waCe7Q8inlLTKwxLKfqQJtYe/KY+nR+QEDNJKDJPKJZk4HYOkwCeIGhhBEayyzkLJFgVdY
cbW6NYmYDQpe1WSP7YIjlORSoqwMZ+4foTcmOcdx0Gzv7Jr+lBveB+gayTVD4cU13zYDUaIBB51z
erJ+NwurMyrkcgNZwQYjZBV+9m6SGI3yqjzWy/L3XJFGR87VB4kAJsWDJBNpSD91xUubdRT+PV4d
ZDC1bR9XBSUrbq5LZYf+uLgRgV/xtdx47EbSgoa+jjXTQUOjpZuX9rTYMb18UYy7oSueSOFRcKa7
b34zjPFhdVP4h/bEJVxxdG2plnl9pIfwR1G8cZ1v+TmEGRu5+9AyOz+6r246OYFtkyE3VRWcKwVG
UJK8NOXd6PWCoy/RCC01wR8aKPfwAfxqk2VHcjhv+fwnF78MLN9+tWVFCJK0C1o17kSk5q29J6Lg
DBDkt5rKzsspL4NRkuXKXUceIPYsjSb1RFQycdULfDpuqs0ykpd7iR/s4MY8SY7LkEWr0mv5lwzZ
J6jAmS94633OXOZDLZWAHr9EK7zdcOIgmXnGOGqHV+TEbA66MqRmaHkv8sDuaYHwE+qebKyvKnQd
nupG+mKvEbaHuhaucL/CMCv6zJ/G/hW8fMkjskTEnh4loTtH1LbQxTrngZTl4ta65YcKAUfJfMrP
1NaQoIhmDBGj8c1+MLip90vN4KyFR1VEN+ki4tZq5x63Go9bU95SWAH78Wqs2rx3CcYPiICAkZYl
tCnkiZEWm2DGpsateyCXtfVZoQzwMgOkK9NQWnUStGj/0fK0bsQ7RJkHTIc4JQdC5JLCcGeAQIHD
DI5ENqpuQ37YUdd7q824uokhkk0xc+AZe+IAZHgiW9bsytgzOwQpTM+erFUDR63BRC2SU44XBquR
3RNNtDHsJqY5JGeeKkU7PQnxSoYe1QNAOkrbgTqEJDDRM8M1Sm0fo4GQZLy12OraTBtoWLKTnKvE
tyZjDbi8iWECh77rcxKh3c6821p/SZqGe2r7aUhnIeKtMp6W2JmOVpn/rLmOy3T9q0Nm4tNzeYNJ
Pi5mc9dows979ZIw59hvpHe0kolZYe0x2ptJkKSnI8QCaQ23VYiESOXBjwGQgSKuMvJpld8iVdqt
tHT+mI4vnb5QYI1XxnmrHxMHtS5EF8FXLilA06Pm8q3ElTPTi6RmwJIAQBdCOYmTY2cSCoKEEhCk
WTJDi+EhGYRtgrQt7jW4e1zZ+ZY7k3eclM1TzZAXQBPv4Mqob4+Sdj9H3bczYvaLjWT7262DHpXZ
06i4V6zsq7LlY7Jb7k6XGTYhW+yeLz0p8YhlGT//F7XgGZl6Cdat2afepb+srdzTc8RURPK6Qdfo
akfsfuqxHDM93DHYYQAF8aI0z/AB3o1kWTA4dn/zWIKZcZ7HHOXHMuGRKjCxr6oYL0vXAXHJ6kcr
1mNB6HA5YMadB4q9lupNat3sC1vcCPGG0gneiw/GvYYaeM0xLrCEDA+h8C2aTOv93CUWOKTaMOhU
drnOmooZu30exuILBEnhmTPUde4gcZkM6U/obeF9WjqhT9V6XwiA48u1XyL2qbwEYh14hsgBOY4T
uulkoDSbsPoklgqIvOypQ9Q5ZOC4S4k/q61I0U4grOFb4jkpEOxpHDiYo6+sMdqrrFX6c0g4bXC8
nbEczweQSNnezmwaS5yT3uQQzlqyYpTt0kIg3C1zsnqG0Uu/rZfEo/nxQ6ogQq2Wq55qrP1VQmpx
0fxQddgHoI03G+zERKaLb5VobN9gBkA5BsWFJoKk9OkMnOdKDAw6/dc55GlMiuLggvACTphBcaDV
9TTaZj5wnm23DFm8xMhiy7nzxbitJujjekZipexf86Vzjl05BYsl0heYL2QlYzQQFfE/XUgLo8dn
stGPmP6+3RTLATEOOwR9ZNqN4V9Tq57yjQuDYVkDtM4saYAf4Oag3kkrUsl0N9NhIiJMzX48DJ8m
Pv0it3AaxBb4x2L6VIieRrp+bWsnxdYMDNoXUe3jWYFhNAGmqIZw9NkkXjrKTa/jtHZBkXldXQqS
gM03wCoAOQGO+HNF2i7HDtHfMOzaVpBaNKWE1bPXQZZHsBEB3yItX1ieQIp7kM1J3HLer16KmXVE
WOwZ7VbRT5tzu2LzZFvJIaVw2xkKZylOSKK4dcPjiWB2LKGSYs0I0hnQcWwzhG3TCEhhCgBcM3md
mqdeTwgMwFq4ZZ5+sDp82JyRmt6OO0eG3D1W5ez1bOtM3UmyLvlvJhTbb8G17JGqToHC0MZWdv1d
gfqQ25PcbG9vk2RPgHo5sZzcuVRcIutCTepsOu02Y5dFUoKnt5bYJdPDbCbCElv7J03XdGAfcuLj
TPxESNqJDeYroVyZyC2I7gsPRuWcVt5JxlVm4Ir+R9bYkjZthWycYypoiyo+AdQjC7FIgznC15xq
Daucvnvt4oi14vReVCHilxRSM0rIyKcWTm9zvx6T1GmDtKasyqHOxj0nTb21HC7Tmdkxfo0QCA8V
8zIAU4QkU2fvzIuc1nOrx/nBamzn0OSVjrHXYsVhTOGOfYc4WAux4lTIH1m/xeenYFuxRB6iNH1E
Ga1FnjL2miqCCSq8VJVeIyqock8qfmJFhLZRhgc1XPJOZ6YUmsd+LtBSsO8Cs7iebJz+LnLiQE3T
z6IMr67duR7aGzZTJvVT74RkD2T9pyQWvsz7Q2fw8kGVJ/HGjT9DtP8HonZsRnTA3NdG/kmYIwFQ
gjrm+gjpL1lmDue+i79GkPRk7dtsrmCoxeQd+24b0njbjbanJsYrm/QnFSbSk6TeMI0YAfGu9qWF
zOWZeEh3eDSA9LKdOhoSXLbq8q/WsanSDea7lURSMI08ca9WkbiB0XCRT7Go/Wroyr049AInwqDb
UNRleyWh5sNQ6xuiZDov61AAkkWRRlVCnruDUAgQJ6u3Irk7A7moRpaymhPh4PflIWHKxIPr4HDv
KWcSXs9arKTl6j+IdY8PnKXvbOXsm8ys47I6+KxCUJ0jqTqatS6HuXZAtcVAvNs/ek1HGnUZI4PC
OQ9OXAQZdlFp/cbESYnOW7RTqnoPF15evaV8qiHFeQuhqKiN1GskI7E3G0qBTlQfFSNd1eNcWKL6
Ndc5lYX5ZLoYVlOHxX9KXA17gfbhiPniEIawRwJsVoyAEcRVQY8OH46Pk/NAASHvCotWaup8yXRx
X5Mjj9eK0Ai7wzQ2EZMfVS4Jnfq7KtkqkKnRHpYxfWr1AVlPH2fnJpfPUZJQQZbW+xo22m4tIUu2
ujn7cEIYOFrWfJ76lV3BRrVgIEYaUnSsw+JeMOj0xdDmgZX2RIRXxP8WYr72DtDgHpHovgV3UPXn
rraHc5cwwZ0GHEJTNAdkehJQw3aucrcrDpYe+Uou/678VecUEiz3ebsts0UNlGFBKIbhODr41GxN
O8O+7J9c8sPxayUHnnnb78SQ7CND/UXsSUwyVqDKoArEY5fs29JOPJey1Vti8qmdaFSkYC7vMS2/
XndDoAgjvtbG/DQOg3ENvW2LXfSshLJBg+dlL86TQz0n9BjgCJfDzpq06UjNSvB7CSoyAYDIBbbQ
AzLbZG7/X8fNZGQk0S1ujyhukw1YenSMWsfct8ht0RO3904HOZoHBLySkskZT80IEYdPEZTFq+rA
3RTKgnjoEoKW4VUO+eEJV7hXldEf+rILyIF6rUp2cxstwyccXCKlSlHWdEbPqsj9STWsX9p4vGZD
eO0UruwqbJKLk6UHqL9kBWemZ6xI/qMU3MFmBMZBfMNTFsVS7JGk5VelWhmYXIYyYZ4+4ADed4qj
WqMEq3kPRX+2Ut7PUK0sk3Mw28nca0ztsGjy9f+IhxHlOpDVUJDc04XtqxvWPTnauJxjnO7mIXdR
EMxRUR3n7jdjzb7egHR1fhjs6YconNLT1SVRpHkxdKeRpJ4nq46MozAaL1kKwIXqfo/+fA3WKlmD
Gg7gft2NGnqFaokBs5jTF6swHJpbWm9GQQle0SGMO0hRKZiJYDQ5c1Fm20/okNR9Si0KC5I26lAZ
JwJz/pimY+0S0F8MaNCOFgasIBZ1u4G7i3EOOxH+fsAT5F3rkFGbzup8lh35Mc8ZCXf0ocdB37Q2
e23s7aMWGfxLa/dzXYqZiH/QFdqyQaw2chTrh76Uv8qlcDzueO68qNs6yKzr/FK8KiWf6nxF/U8c
aaeNPHCbdUbADdpPyVfd2Sa5M31yqXCO+gxePcchBj1Nn8DQ7Sajb841mb5ZVjNFrKmLVR+em7D6
26LJ3MI1npzeJYREggTkwr/Xi/jOK+uIMcA5sasd6ZhQi56BID9iMAPWMh8Hu4A3CWSS3RxzikjM
d03ZbKkS2L+kNBMnnFKBhrCyp69/V4clWZQs2cpNgkggltbfNUlY02grL1z7nVKlHtierTuSOx/S
zeBj1BpdeX1QBeGGFunDQDbCiwWPcA8z1dhklFAPy72VlA5PtjnQRTkmu5vxbxt/KnIh3pe2uuT6
DC/QTW92x8a7cqt2p3Trk8V8G6i++89oHCLwKKL8NQsZXCXRwZKXrJzyx8TVYoeO48U27VVjMvCd
VpqLNSqBzKpqP9jyya0UR0wcfzDfJpshz12Coju8v524O+27aiO2mPWmcnRCvmjnOMPbOAq98uRs
Gn4zDj+HBU6o5U7P87JlUUsWY9EqaaSXDi0IyXGL4xD6BGuRwOD6Oi50GUU9MyGI5Jngre3MzRT7
MPM0E0G6/3f2Aw14oI/BYRMnR7W011CRWM28KANW5VEwkrocUtK6G4oX2alLYLutYL1CTaN4Z5bb
qHwIwij6k7F/Owz1s9Gqp6yrI2Sa/D+wnBZyT9z0SNJdxMJ0foChI/g3czf+C+UMvno7iAwKUJJL
jk4N9LUxSHRuEqwYtuYPqPZzPS1PKdlzSy9tlKbMaNhQzIFOk0daxXSYi/iHchrBrDrPD0YrjGCy
VjoOBwJyBBEtGyWSATu2b1q6BI0VH4FX64dyNh1CsbC3n9yoOGHA+tuQ2HKpOmiZQIMpa6MbcQGz
F9YW2pgif4Q5fGhdMsmRhfSBkTCZFXDms7I55Bxne+SwOTVICC1UpR+rPb3Whf0suqzCy08eWF4T
dI9sjVVDPgP1ZsjVRewHN+p8Qm0JFe00AZJisSwqFtB7uJm9X/e0iFQbPerjKIVBsf4eWHXWzFxN
rf8m5gbHoe68JciFPcKGL22uZ5ekSPeG5k7keLIiDxkhe3TcUEZIXyYLIdTJE+Bt62zCHc2IDCC+
yScFDvSJCaDwu3T8m0tkuW5vaS+NCdFlCOnz6JxP7aC7gWVVCjRkPgdZ2MDWjEGHrll9qwlC/nZS
CgRV1RGMBIwmuVZlV+7gw2Ta4aMCkEUYB6mOzGqTa1EWU1AISI6rpVBmDObka4KW02SpcGjiyLrA
W/o7YnS/QHf8QR6T9qjLRHvoiPd2mjCQTAjNOJZW8oH9e3wuynIGtctJ2SynKi30d4rQoITwyMya
0n8EmLYPraQ+Tblpsejm+8m7VR3QqX6i68MU2FKq2dJsDnrOgGA0oz8ro8vDQKe1TwelH8mZqRL1
yevfPJkRqQNZTbiRkv1xpvVBNEFsjDuLJmCzEV8UUvA9P/hCEpTZXZklQE5wyuqpHy1285jjT9kY
/83p0JPeNT/1tr/ZQ/JbRsw0bQXCGxjrtw4JoG4m+91O7wOSoR535A7S0vpK2gvHaSnOfSjYz0Xd
cxFtdweIBMUwtgrVCQBBTSNlkdMpQsAOCdt18hcOdpkgkiOLj6kgz6E0QbPbzSp/tuSs+1NsZYcp
Y2VIUfgguME8TW7zZjFIxAGcVj6cB1xkU8UGaJt+R8PwX7+6B7jycJLSjOs3XGhc07GfrnM7Xyvs
S495ENSPxtjfRremxEnTl1ksjPjCLAARZRy12UZ6MA+3Wkslce3WQ0DffEqz/gUVxglW1HVgEv1W
OoLitsf0zRT1USnXPkr+HJ+gIi2ZpZMzS9KwmAPf05KVxdQawy4TkTgB0Lb8yLSd50ajyI3bVj+W
w90a2x7JfENEIZLNu9MXJx189x+9bTEm2M0Bsy8IaixUOC14ZW0GTOh6OIfq5s/cQErWISszpRuD
cJCFT60YB7SvbCYj6xd7KzQGDdAf/JmINJUomFCVreekguwKQ/yoifgCZ48vh0cGnG9mpazRqq8B
mZE5JLzWba0o5+HsuU14KkLXvtv2Cru8WjmcLByycZz/FppVPkbwQ30YXQGiy2unIVcRCRmhIxCW
KtU/VLyOxyUhm01NI/KsrINpBY7F73p8hdo0kGIn9ENdmB8cVGyDEvugmzRZiJJGAohaPjXg2B65
PvalRKhBPkyunbjK0Kroif7CsM59EPHSazaiBKNrX0Q18TINv5E6ti/8pp2PGGGi31kRhlDGrUWC
47YeL+4o2Iq6YxtY2rjshoXAoS6Sb527ZOcase6/z48s1+GtI5nWtwCv+JRsDGWqTGf4zjhdDabu
5zZEnA7EEuqNXwQ6pDsmd86po3GcUR0sfXhz8jPMF/SBmXpoiDpOxL+fiWvXX4toeaWGbo8FcFNi
5FCsyHrS6PQXPAu9rZ9bu3+OZOncVyh9icucINHvUVQgiaGACwjmz194oeOd8YFStwmaOX4rYrhM
5GQeSyMhIZiXhs3jHfkEty54bG9J2/ACL7KkozMw6LKC09zmNAiqnZ5+Lrf+6ykX7w0QWIhaRAxS
7p1bgwwuO6LQDovE0zJmem7oZ2JS71XrZc1a3Fc9eu51ytY19UQHssaokKxOMVofQ+AqaZP82xUa
mb41e3mpmpd2cpdjuukGrUX7Lyf12K+X77Qf6aDjPNlzn6mnuOs+cnVzHPhQtmL0nMXOzwr21TmL
p2umRaDOQAcwj8GRkrGwKlRcXAEmrX3DzmzCXoopnk8BswFXukECbA8vz9U/kFfJkxa1XkKg8MFK
MgfxSZWSj6K+UR7Gx3pkqJqZ8Yiyquz9Jq4eiGa+pMtmv0sh+xLP+AxVQASM/xI/1v4gnDlEIaNx
GSMw1OYVIeRofKmOFTjdzbdbPGdWXwf/hBkCzjlqXjZMmXNYMab4Cp0hIgAmvmSsnbuWKOiauoaV
0ktsOZ/2ar7JaZxxcbchIrTyy6BE45crmTmxzJmRdjER0dOgVQtFVN8jkGb0RbbkyR3rnwRBRPti
k2iuwk33lkIvLt360YkCaeqoMfQd7YvqyWHQyVMZi8n12wqeiNVCHmVZu5KByV13LFrhDxOUR0TD
T+Qvw3Jtm9GL2v6V4yzz7FS+Ay1ydhIadaes8DTykxm56fqWxolvIssTg8nVAxsSO1V2M80fTR2G
OyKntZOePdcDaAfXDhN/WrWnRtfKYGAAbJOwtpsGQsCavq+4IkBz68sNPXx6EXXEgptHiln20p2W
xkVM1EOZXDL5NbC9C6Jli/Ye+zNe/KsxtLZXx+C1Yg0Wx8bw3M0l2NVZ2ih9NcX4YGiAuPbkwdHp
LmmTcT3qrEvZIqBHLImZnB+r5b6u8kZM7AoJd1lOOUbLLTTgjPw9aLasNag5xG9p6b4eTIQnRB3v
7Zk5NpE22688I2v20i2vv6xrkoUg1tSJw4VifAm2wIhWo19WXXcsnkbM4/YPqJWUkGTr8MM1P1NH
X4Kh4U+g9EFJoQErw/yQjlQXoqTA2Vx8nTV4lp2/s9IavLpn0tovrNEr6lplwjFNi7e5m1EHhfUU
NEn5c9Bs5sjGHqvLh0q7/xa2RDmDcF/hyPQUCsx9ARZLs3mYDBICd4hE4chr8j2F+UhTVP8pE8hs
5izfygZuliGJBsWTfdTq6lskczBO7GYIVbOQe3Nzqijzagc5XuiuD8W/ahVLikzYvcHgQ4VNZBVf
Xjmih3MWeigZdfst5VyyqCqdJdy1Edk1QtISt4J9P9Hcyzj/IvNx2OUzmg0N4rWvIa4YLEREmm18
GzFL1n+r07JhsCka0IkRe2JoOtOmdCIIcnBaiuRcMihHSiQpRcAaM8uWw04Dpcj6ZI/krPIrNyKW
UYU6lUiQqRnTWsGTMqMBQkxHwgNiWZWGzO3YTjnr/M5SdVcrxv09neDedlNcAEb9CnD2a1iI98ed
dSUwpMSzuE3qGu24NpRbM52KNThfVfVrya1nm0AeqjAEH5F0IBPM/9VwKLxcgRwkr4o5P06YrPnb
W+olByeNJGdGWd/vFXormKB4W+wkuzO+pu1ZMA3kQ8e6GVAfKw/Erc6niFEigzSL0Wb/y/pH08w+
qDB+xH3yW1XUO9qgtRDvQDZkzhGa5xEADMOrOZnOIpfwLeu7yO71ugrifuuBtMMXO5+aA7LVyxKx
zQ2H/qWrrRtd7oU0qXb/78tFWPQgNeB3NMi3tUCak8TqdZnkifjxaR8W4gRLKr4Qesp/MhuXuHWw
DXPEyrh3m7udapO3lGgzwEOeMN2jMAF2003WiDlsCJG9lxVXIOlGY8EOzOFvmCLgShxUbK0PhYNE
w5aFS9QXw16+phcmgK/O6BysTiNBzUTLwZLrZaraP+r8D5lBCvQY8OM0bvqnnvjrq+4ypSguarKT
JPmQ8dQjSWyou+ynBvQNO2Y2H4uYIVQ63AzD5f/fSQYrXnED0CbU0DAj2496DpK8y77aqfyiyu5h
FWYLMpCNA5HZ8rky7f9mA/nJG9NFa7flJBHfVY7iNZOMA0RCvPD22BbEweLTw0NjTZ9uyyi5t9IU
1U1zrKwEovXA8xYa9bjnIM3tidQO4zo5hKUlBh1h3xBDa63OrjKYFaSOxtQEm6JS/NG/X9WK7k1N
f1uM1W4UDad6BYfHDM9diWOzQ5vBd8SXzkV6s3XI0kk9Hf9dQHlP9141xQUJJsEUCkKIwVwOccxI
cWzEGILHi6WXL1Evnqtketb1lfkIFlA2jMNedMjx2cKNpvbC74ihZpD+9j41Rbsb2wHJZsk5tf0C
pkntm9WpgZ5vs2XEzKnk9zjW39mcvsRjWwThRAKhEi95hKK6ne71RqQow1e7sE9LiICZyy1nWhy5
PWNnOByoxWhPmuZLS8Tfqs8fDmbbnaUhuRyq7MvWUbrV4DOL99wUfG0mhtuyfs+tT4CeX1Fpff/7
illkEbUZygMF2pEQRzyasY5yRQe8DRR5V0y8cRSiNGZaH6SRucm5UM5BT7CrgiMxYcUuiF6fW1Z1
UYUgrIyNWzOTsGMQ9IXqllH80uqfXEYZ4112KGacd3sjZ/7RDNNv0GXmPq1fcoSdm9i/uBHwcHKr
ydoPk01RZBZYu9rxZzXwhBcTW7Fo1kskvWQuxy6xjihdKD7QHsT6Tz5Llwm88+RmdGMSD42xHJKC
28yVgBYYzKR7SfKDnn0DvMXnZj1Kg/9gaevoRzpAgtRwdv/OZ7xPxBmu3yKrz9NWzFUNml1tWbaz
hRwFNqwEcHhpPphePPNZlSlNEOis2+L0hNK34XIKJbPHBYNGWlHo2TAB+MRayXJQu05RJIPCXi9E
B2k7+KXVziJz2M7orpTONqVCilPpCJCKFhOOxCKhr4x+dYCiO91xf2rW9CZng8FqqYoAo4g3psth
UVGAFwHRQ9iDcZjIx2uEoL0y+r0TM02tLEQPKICbhBW8mcVfTvzC4AX2ZQGnx6p6Fx5FMZAbO52T
hDShsAojr6iqgmhoGlZWAjeNnFHToDaOpvhQTMS6yqn9abSEiesrEDAJfBvGTgU8FMwaeHncUo5A
HAXnyi4Zc1iR+F4VqW687qxTt1kiIEWb9HfxPbAo8NhMeESl2b4l9Ae54dc6xKOWWh23+iqeky05
jl0xAdTLLYV3waWMhsaRNyqfGKMIr3xRqWdyrIFzSAK4uVQpqby+RjWCEukDJR4BRbAVuSqhv747
qJv5GXrmVspkSR2Pk98r9rfZ2nxvD0cqq2DC57KL7PBOSkUZ6BU+JbygbBMucfTDshNjX8Rlgzth
uGk2Ud72niy0fs92HFJckv7GFtIworO3mXbJ/AuoTyuxPa122FJGpRrmRqZeme4iuinN3G8k+jUz
N8g90c03FN+hvlhEDTLxmWpCz5CCMf1oGS8xdWn8optutolTjsPGG5wPfRyZzzJT3UtHbiaAHOHs
1tHnPVJDSgKcJZ61UAKa7XxmCRFjr0sQerNKRAOMVc9x8ofEwYcACykYEWnZkODNdk/s3k2uCZRB
0zS9DiljpgEqj4i0w6R0VMMmvidQ6GOgFeVrPo7NoVFkHiEUCGyUDQHjsYeR92iHe9pEUm4edcEy
4F/EXcq8E/fXEKS2o5+q39o8x75qtTkAv93X2wWaEkJJGAatw/bWspF9rcAugOWzTCs6GR3MvM5u
grSwni2hITzqwj9IXLZzhk9jka4vh+5v4m7iS7holOMz3Hn251no9xbDr6UejQB97ifk8oKVB3Tv
ohtYstnU63OYVLz6eerXa2McOvvsUmCyNqrAPWj4ohlJXADRsvtCzz93jLDd0EVh3gAziWIe/GjB
pTlZMUXm2n9GQzUEm1220GrLR3w/+cS1o1PZJjVS3pk5W6fOIIfbsooXvfsa+daO1K3YHctJ88Mi
RUWezAZbxE2pkohr0XZ3u1X1YdGfDHumFRoYzjrF+G22PIW8bncM8LXflTdqBNDArvU7q8Sjd7C6
QAkl2M1objnhoEdyz4/zMKiAkZrJ7Yrhr4kaxYp/BulbFaQ1wu+2FvNlyERBwlaLDqUXGPvGNd6b
JIoeugF1lZOCTnRXntPEkrSPvXGvDDok3k8t+dWbTYhkKP6m1I3A9JjRDfenfTD74W+ShjnrKrsH
pd7+56pUDyKgEfuWxNRhk0arjX1ujIp/pHL32KjhMvfTS2aX0dkm6aUDxn5WEaWzrdqn2jDuCWYC
qRwWD81KE5LiBXBhTJc5nNwxisU+Gzp9322BYgKNNehr/WZCQParlgJNZhns2imDn8ygyEk8uxaw
qmTIXhyrbLIMPQRsxWx6gfrXxZiySpzY7N8WP9moDU2W/kcy3l1bnCRoJvYY1FcVwoDmUy1G+9RI
h1cTxTRpqwHqt/UcD9pHBVvghvdssNwZFRBLA4Dp+3Dg7zAlbfEy4CYziFWdxX0ulbo6IwNkVCL3
uGCBGBndRwRM1UekZvgLyh45tyPGXo1jrcFVFIWwKdJiYpJTQQKaiKovuugPL9u+GdnP542THTch
12IhVy0UUolRMnAHguK0Zn0SbMr91GiPmsa2nGvgVLIe8qRZ/6kxxx5S0RDXuDgug/j5Y7H7Agor
6lwQrk9A0RQRbeUXmb0R/YT7X210SJQLTGpNp8mgqoZTQ1AjpyLmSmtOEW2PYe0ndiJRWDm0U7Lw
1lJ8T86Ye52FkFQjK0yfo/Ac56dCvMVhHV3LCuPwMCGjKPkpWDraoCzY+B6YZ77pPI4HezR/ENDm
qSIl4AoNDOsWiU3vXMckJmXsalHWZ1z7M3OfuWMLtyLmY/448GY7Fm9ho75wDkdFkiJGm360hjgb
fWHt6kjNx6ZllEPWe11XnwiB0pvW9afQBXcxm59ZKCz8rk3ok65eo34T9amvzB/oc+xDnbXCa0jN
x+8BYMKFYtunWv2WJGVzK3AZ9mF+a9PkgXeAvxIJHTPf5KlumH4a653Hki1Lg2c7o38zNdU/xQ62
6rT40HL3Ftk/29BOfqJBM6bopLXLX2ENut8t1Q8+syAlCxgeFyG7GU44E03xGfcpth17qN+LTF7X
YjFOIqpPAJmchzVkzoMr3wuTIbpg3LWvrU4Xn8cF1yFnjT+1pOdqU7yc5abDIBmKh8pRrd84gn15
vOFiec4SBTgLmVGB4beqvRL7HUTTdbttjf4MJpv7Y0m3qOmB1FTXzQ+imq9N6ZS3prPHe9hl96ax
3yvscy+Y49SlqH8tCx/BNCzxk2y1G1sp4YvUcL2xsAKKWfeqLeKukwCPSHhEG5i8msNg7voywoE2
mBpSmO4XDoqUMzWSHgnwTKWpweX2ZLQVciny5ZGI/FgrJ/ehAyOfD/P3sXQoJVtEZBnLdb+LMa1q
02nkiklWTIV0AIfxMMydPE2jfF8Trq2hfEWeaMG1lxiQJmyWirYbT1vYCaLOEVQdyooYjYVAOCNt
pwsJ+mdX1IVHDZH6q2Dpk8X1If4Va+5pFQxA/iUCoFhGqIubcDd25MJzPK90IUl5UeE+SaeHsYjx
UPUG8h46MPQcXiH+5hqKoyws3hr48wcdPbtuIj2dJlY/VILrznSJsWSmMLO89OOGdFG7odDpW8Xi
VRakz+jpZoAL90UpfkRpQorEEj1UkZinrm48QnxEUK/w/SRmVDwpLmMOs7eYbPQA6nNo9GkPdSyr
vsfMeuhNL05xmkIOxrxeZOPLJAbYzLJe9iDRDG+F8bBTqL193psLzze2e7QABJ+JNhDj8lK0eXde
QPDs1zx5s7v2lezYr9VhO+xErT/TZTVjRvcQY93X0pSLP1lPjXK/ZzIhYrIg/LS3CCVYmp/66iJe
wRJu6Wl8TbXPUWbJNSFOhtDq5LLIkSo1Kj7LTUJlasBtmpp+sOlQGIwSwE/JIgenTYKiwPwfZeex
5DiybdlfuVbjhjUcGm19e0BQM7TOnMBCQmuNr+/liHcrsrKyqt6bhIEkCCJIwN3PPluMNJmAoNE4
Yn89Bc0Z1+wh61mzid58Jz9XAof9FvlxD/OMR3mgnfuQM8ce9AtmEefsAP8VOZNEFjrNqrDgp9Ek
4XqokQ9KKcqcUCOLNOGWtBljFe28jFQMlMZhXEmv5biCI4AkctcCTxaaDVBnk7mmzeFuFCzCQoKB
K+Qdmv2ClwcIT8MaehY4g8d4EUOzt+/6KMnxW6gdeLcp513cq37wHNOjJJegk8ocmOUXpXoDn9FZ
w3x0vGFuMRlPM3LenQgWN41jLpAVKUykkPRCqpNM2KhRfSeZxFXQrQY/RtGG0oKwuPnGSLNr1RfX
VQxdRfKMfY1kiV40x6gZ3qCJbMYsCsmgnt87d3yoRmlLP+E3LDooTJpRYW2hfHQC0QtlDfhOcTBJ
HrdigKogbTo6HcOJHv67W9IUzKA2cEGDUpsTValPvaxKXWqZtpC344jYaFGfRxZAW8EQ5xRU24We
nGOzohxcByw3U+qVmmt3gTO34NlOfjLnKN6G4RwSt6fgC1y2Ox/HHZxDEVSkSNd0hujlOxxnDBAQ
DW1jQBzP7+t66z9R/fjrwNSBJ4MHzfTvMRi2Q4Ae0e9qdwjWgTF6DqA0JTq9dHX2HBII4efQzw+g
WyGTYAkV9jgR6ma/Dskv8/QR4qY0z+1bYn/jGkdTlmnZOsjnEPDL8CoHEdHEMtP3kW8ltn5BcOe2
b8FZrRoa8pCUF3irAd3rqDG5e+5ZC1+A1dI5obcIDzY9I7GZ5KHwQg0j1csUKbcL02s72QdGL4Bb
WHKUCadbapNciVyR1vZhsGjbCDn6T6j/QUZpPAREZllJ8NjO5rcw0GOSkUOow8l9f6Yno7Nd/owI
JGB/eKgD6OmMiDVnF8B1yG9BiIGuUZWuFOWJ1g+MRCvcFhJg780OIrc2noq8D3azO2E+XRQwNRNI
iCrRC6ylUJkZvX2bxuprBogLkyrskYUjKyl1unmUAesoFDdkeBFIwAJp4kIzLLpJFbMSlPAYR+Do
mWbPHpT/PprNi9H1+7Vfwci0teBObQcTWDXYIGhbN0NJBKpZphth+HdhA76XxsE+NxOHqj4nAksZ
n5rCF8hto8NoqxQx9HribL7NtUbZCF27sIj0PcRu3G6UHCLdYHzoBb4sIeGqhUYGRhnBUI2V6Iww
uptW5NE6CpjJ0iLbdJMJ+RkdJcEbKr4K1brI0IixuEYu3AbHNh7uhorOYGKLDu0wMnV48i46mVMT
NpdTZX5zrDxHw0vE1jTp0OqRS5TxfDuFTbB19WKL8xoidnrKKwd/sNmJo41DDhzxpCRjMWKyknlh
yIFNBO+qZKXmiW7fyd/JkqbavgJHI7ExyUloMlgFLl5tmR44RI+fAbR7dCaDEV/GpQGBgmt9DcFs
zJmk2+JDmcgEizT7qo/iArZRiN911XxXQkF2MHfxPh+rM7qi/qkUTcNlIlVkUwyjmnZnn2+NAeSi
FmWOpBfWYTFhtxDUu9TSPuw6uvCJqCos2JWTEoJj95K33rfM1N196saw4xJBpD0cZS9KAeNQjX4Q
l94F/QfVfbMhn5sViDjRFUY4TGQUEFV9HiYgdV36KiACcxerb5jp4LnT1IfeVp5SV50gLiEzaUYc
qzSYzL2h3GoTapwqAr6luLkauUbhXaXftV69BqKm3MNuAU1so0GXxkzQU83wURFqtoXCep0jO1wb
MCFgDB3dNkbwRQt1xdBL3AIoPstxfK/ScA+owmCdBym0zr7d4tJ8KCE5jrKj0I2SvF4YngjgCjtK
89YltABBSCJDcijCgitz5nSNAXxH3m6Zjy9J4HJHJbkku+BJTmwOQCwlak7fzpEKvjagzLSQYGyN
9rG3AXmheawrl8u3Nd4aX9ymDdFgiuXWJLCiIVJjiAGD7HJVI0TOoUurXT6xvB0B15kDGWF6B0kD
6FhAfyIwqEeCPKgOoaW+w4TXcLtKj1XXddzLQBwGjDEj7e0DdssSxE1RTSgWyuIgvgg1M9hkJjpI
7JzsLUbF+7RhUqVstmEOwRcwopgSsRn3KQpkeqaMUPi1RcwLJoaUQOrgstFqdk16zSyDRGx/UEvo
q1HRd5rmKke+l/sga9AhTu390MpEhbS+L7mSdwaCUDocsNurp0Kj8w5rcEbjuO75n2FWI0btrZXj
5PyKKj8gUrAHDYhwVliwdI6EgI21OVePfG/g2w1LMGMMcU1gtLfJVwljQ9qNMPeSpMFNb4PdGMmZ
Pw2vFlxvdFtIZSqqhsrR8m3eOMPOMC7rBH0PwXmC/oDVI+rVsP0S4doojRaWm3GoMjdgITl82CxH
V3HD/N+n2OtUVOyq4UFAPzKg1Vv4+Jf16KfMWEa1BkbaYrU34XlfoSILcMps8qbeAHLt4Ulxegqz
x2TAEEZcC/rWTIcgxnIMrVoNgQ1s3a6RZonxbNCakRGwfrRz93meoQLVBHvMbmqAZxBOG8SAChLJ
1nuqngFXPHr9UpaCBo9IQ1whYnx+5nBkCuerzar+1DjMATEg9GkelA+UXBQMUwbpF/YNBqQQXqz2
OJZuv+bS2WqlU2KW0q770YaPMqZXUdafFVrdcVXR3O18BE2oXTBAGq3vQxY9hAo3JRFc9Eax5XQj
fPHo++81f7TWkKAAj1YJJqxU5gNkh86Fvevf5QL1ZNg6Z3lDlGLaIEubBuWWkZBymqaE7XYxIFt7
FL76jtQLGhfjUGc+hpHDhAdVeqLRuwFrccV4A/Mt9Uav9SdMEJz4NqjarUaG4KnNxovSN2kFRXax
AxtEPGjiQWDD6/BD1qa+Xp/P/LfgvnuSADGZmZ211sEdF+oFlGqqkIlhKU5wGnH7cUeCvfBId7/O
OrQuhSmHouaWqYIGJr5023ZQXwyrHTzNhjiaZ6YX2s66CxJpCVCbKzz5c6jbmaf2M0APzFfESt0O
WduTXQyCbxaSt0r1JSX2HFI/dUGD1bSBmUhFFThkmJtUoVtQOEaTF0WYpyDpPXfhUc+CNQzoA2lW
gKKFSSk4sdQzgaSXf9ymo4KrzHZKQLFC6Og7Aclr7URDsZEee21z6QNQ5iKkbygdyQYHTNWw0MN0
/pZxO1obeXwVWxW4fRjdt11u7jGYum+CvPDUGspvyVQD8a/2ulCD3xwcM32IN1PEGDxZ7mrK+o+G
8J413vssfDpuxIasUcawN5p/rNxiHQ1hom9TQ3lhBJcp7PZ9UzLWukq6zgwGh2hwQCT6hLtgIpVK
d14jMT+4MIax0MthmlglveFCtwECYVf2Utw1zDpW1gSfkoBLy8GH8myke93FrMUup9mL5vAeo6qG
mg5MUNpG6Ozk5Sw229I0zqwMF2V8azxD8pCrOII4QwWL+9BGkCayRSa9iqq4P1TacFdFCoY/gl/N
bfCO6Zoy3qrKvSldZeqMblSr8a9O6mNXoaQyasTWKCEY2bIGUYOODAppPkHg6qpTuHKHzDoC872b
kMUYQ+hGuAY4YJKu3YwVSjSgoE5ZzgQlY6Se0DrEth4/Hqjt6YUh7PBAeMG0I8ErrB8UXaOejHy6
EVFzmwfKszuyJsIT+ZGmFjTWgKItyBlRrXHaRxqwOD4hjMQEd5jzfDYkqF21VLy5MZ4UAHhThIpv
BK1G8IklrYn1YhNm13YKEmkLjAsZROiTcYZcvFhMhZ6T9xHcAnxPFIdaXM/oPJpaetNX+rduxJav
oDi0jPoiKedDY8neV7a2HSrAOjY1TzF6sm2T8QCd8MNQjIcEG1QPcSWOcaCFo0mc5IimBvlYcpgY
jDQqZzR+sH+dsnxLZdZ41lYeMrWWKUU7YMF7OQpk6oi45kFke9Fd5k2SnoKaHjwNA+glVrtF/pTg
sNZsJ1RGfIKPe0OPsUpt9u+W4uOoUSQnUzXFpnMQ/Sn5EK8aaqrdHFSMTJM5eMNZOTFpDwN+i3oD
QWDW3W+Qu9+ChvXYpDsdU3iypT+vb4wW4mDQ4FVHYic0ioD5N5CCqSE4+WaMQcM+jKmOmdG+2WZE
OGNEB1TWAaCIMXYI+P+B+6i7ChdTOzRecN5HNFwhrncivFMtMnkhSsFgRW8yhx/pnJFFRzGPvzQW
PdgeNteaUeg0vzFdFaw7vT6ZsH4nTCWZR50FulttMFPuAqy4YEydGZNy7aSUO6pJXghv6szgJUET
7Gvae874tE7qulhTxIfleBXb6L0UvirMiCif6h7L3MRpak9o7tlEBd31XNfCQBI1wdLk7rgYs/Zl
amNJDRugeIlUQ7ujgcMgo7EL+nbxhCDGbau1za2OfRUSXw3i3ZQANBIpT6wy/j3RG/UB6s12i2bn
GxeKuop9FuKGdZPPFbSUyseST94hxW2N2SeVX3cdV3Iu9M2nPhPoLBAEqmYxsiQEdfEHlOksr3HT
QLAaK3sLAukGshbityI54CrJ3pgLlhoMghlqP/c/q0YrpjouGJcgr1LdxfspB32I01OD8yJjKBNL
GNApg73CQgTRjJfixRI2MLvSMXI91zcgu0GQ9KRjZTUzADT44+nDCFdDV9dGe0XhrProQxWhXBoJ
oI2D7RxDY3YTK68Eq10TmPVgZOBZgzLl69anlZmM9rbSGuRzfgiWPa4xzMohU5L0cj/ZAz+uCpov
h5oaZzlvNtoSt5oOsRiq1TQt/HUk2lMW+jQPoseJymUfdvi9+p46nsXhjang5M0wjhxGp1hTsSXl
PqqY3VGkihTr7hKd8JZgqju/iGj39GO1ScGNZmo8voL4gV7EiVxAa81Yg1TTbgD+5f9AOPucPFc5
KIJb1zuaQ8nKLm1kLo3mGVl6xxKAlVgFj1upuLOR+VyPhfPiRldlh5NSXc/kug/9AwYek4eRIsaX
KzWLoYMJsS/LYRfM7rYDPnLt/IFWBvPR5PLfF7iAtkR52YmfbAJVHMogzligpvfl/DwY4mKa4u8q
5gyekcMpJf6cRjjDmRESMWU6wiD+sdxMiowoUdHrB6xCtHmGRWvgzVhrCJNBtt8a6cZSJDCF0YeE
xyb8NrZhjuE3a+CGhpGnIhzPMUYC1L6t2gn+hYWrjKZjDMUPKWl5kOZqheJRkstG973thm/Yxn+r
Gn+N7uJbknbqqiRQGies0pjvl+9q0LB+6mQAOv0mHNSYubghMDO80sPpJSJOBGvreV3IgUQhcNbD
+hQwqdbu00hcUhGzFB7XegWm03ZwjWx3OLkxfflUjxmi0uCBaG3WjxUdTshq5xEwufxpoKy953F3
1+rQ7ad0RGDf35mIb5h5i1uHhrBEOBk5zLphls8O0Wi/sIxi7O7eNG5lylO/9vRY3yRZ/W50iL1A
o4m6thCG1gh9hlBWxPXg2aPzCKMczZhrbRUtuc57OP1+BFiSzjRaITg11ht2NgIob+QXxBXZJF68
R6nIoFU9JCAOE6Yiq7LSjT0q7W2EutDvixKeKMv/rMSPA6/PDGu2fDxatnuqJOOI7oM+4c+Gm/tF
ormv5dzVG3OGlT9Y+RqwCSIoyKJe2rDGUWWtA80nbV03AYDR/GPyNnmUxs96fxclls397V8v5xHT
5Umj+GSC69D/m6yVDTHKYZHOmhsRsF1SogufBVmJUQ2jCyyppkBrFwWbbR0onHEt6F0p6Ubx29tE
VIxsKQNyFfVrVMEKhrDmYRmCRmW8C1l9WxUXAwwMWCjJ1GMfEsOCAFm7DkKWJJUK9sG6bmjcN2ox
hNRd0G1HbiXwh8auD2AZb8IH/UO8TXUnpy83PqsAfXE+tJhd+YrBJnARSKe73O4vSF9TmeH00ivH
1vfw+H4PuyUFw2tjY8dUSCXmtK8wQNVtORGJOBYhVzauRWmGPCUYwIxwtpHU5X4/VtgOagNMKFpQ
kOK4r0MbzpF+keF7E7Lyi+PxLYjF97aBSEGuC/PWQBtnF6ncX3Mj4UQ0MNKICvgnf2tdrHORd5Bd
0FjX1tReVwX2hgqZFbSOrnGiOJU53M+pEu8KQ62eDHh/qWAuNu8eCJZRuhAK3zR+w8WrxX0JBl8b
JUw1GPwYQX5VWw7VVi/2dcQ6uI/BOtHRrvJAuhfriGyJYzssX9lYw++MaFraudhiKUgVnamPGAVA
E+VH0nu0R6WV3uYd1NRiQtn/OR1T89d1CaiWKTKWXXl0YuuORkkGLx7qbpG4b2UcbtCKwUCU4axB
BklFQzfGNSfD2wrYur5PnDdkU0goNFgSFXw30K6Q8dAcAl6OEuNSZNolXmDdXrUwTBYF/mZjTz+h
tqHUyFsRpTIqhIZQN9aOyadYUmavrHwfhNlhJQxSslGkNe5ca3eJIQ5OepdR3BsDlAThFjmdM8y5
HLrnBn6nfQNpt8iAYEr+Z6YszM5Nt/sW+tlJD8qrdnIPcfuqtbRzMO1kDWNG92WIt2BpO17EmC6A
pnB4pC1ojHeYo11rbXuwLOsqjZJ70XenYeq1FTAtE0tbxp6ruweT7AGMpdN3M42+I+ncNvYr6R9M
4NyJbSaioynsfIVfBaOjKB/LYISAAaRm5Jwuww96R50yn2+kt9NTmrSHoiio9LiwOrUHfQjO6YOj
lusieMD0NdYuhAbLlIJ3DCNzqWFqLRximzGiOMMatbNZH+SaeVFF19iVf0SuoNK2AVryN3Rj+DRC
VExi7a0vBeO7APf3zeLQKv5lVrLuCmpIu7Dfiq0RNndxjDZSJU2OkoBCHPpjomkJ+bdTt5mg7oYD
ym7aeBCZxq28LxwofswnzLe98ezAxPLMtnrLUZ7B78dzKbfUB10Mr7qUqzhxv2+V5mSaNoCJruKk
bT3ZEaxSMOowpsU/X8Bc4TX5i8Wxfx6hhoJgVXoRaMteaWk0WnBe9eFbX2MupIqyQ3+JAa9rt1zC
JeQkTBWxHm1YcMawlnM5wdOxeohSd4NP82nSiu+BsCkf5GKiTsp3PxRvKfW6gFnsC/uq6pALIzmD
rx8BOqLZ/HCjNxuN3iDXsUGkX+l1dtBi6z6TV0eT4ckIgRXOHMsH2uRgpkl7F8AdKtLxYhkSgmlg
scjqiZpsVLpu1Wj2DSKZY+49hhXm2WZZYUonbSFEUL6kjnmZOz1GDBP+C0yUrcxdHC0Dvy0h7lud
QJohMp+V8s4Ck1oJ23qBYYvqTi4TqoLIxKrlRpYsyrr5no64vS6XYFuZV/pA1YHnKewVhIeeW6gP
ncpkNRNHN8CKAPFtqE7w31rV8jKUTkoIy0jOC4d1HFPRj/kJa5F9UbrHOqY1orcokxuNEtoOsrMa
QqiXNONN343IH1scDAcYdNWMC3rQnFTVmbciUKgj2wsincxVn7qvYU9FTTuJsSFB1xbf5SVeqz3i
uo3Z7joTfth/PhJPbgLssZOkbmi/KaZ2MdQsexw5ogWZdm1RqMB3x81UjgwpMCt0lHbrnIe+u53c
4H6ESxETIVcNghUF92GsDbhC2OkTp6MhctYqDKzQSFvKtqh75q9SYQEFKC+/Ip/GmK3jFz7Q5dqm
JU3qGh6IO4CQBA0NyiijuGGZV7AqpJCz1aLwolY5w1WyWo2l3qzaSOUWH6Z0FwE9Qj/dCMtl5T9y
zZU47mz4bxzMFvVSYxLg1uBrZFUcYIFbjQa5paHF7RFdLN/XslDE9ZtBJu1Gz0BKw/+pOxQ+5JZp
GwznaPVpg1eYTIwGniKgQeoNWXIZUx/rRJHd2y7cXTwi8t2INYinhfa+045Ohr+N37g2MLnvKbkP
x6Gd5p0GYcCMMSVSnfjBNUtYuCNsqTF5sQxIp7FyUzpg8k7hUG1E9UkZUDHISalsops01TFmUuJN
GH9L1EjdYZmaAE1FW87exwyjwDgsbc6ISEAloaqX0LogqKWXZhZ8iFKqS4lBhanAYly1AV4ce4eY
IjybNaBujS9r3zO805s94JTdXvZ6eebMxniAKvuQ1clVV2M8i+hdPctMVGF+N54mQLQLH+YdxO69
Vd4LRTcuJ/o3jgVLp2pYdvi6GFcYhNDVzzjDUIOoYOG1QTv9gCiILq1SrzvyLOHaZXxPpfKSKHPq
zT0LQiihHxRMt33RG5gyTNe1YXae2ujRsQMUA9BAHFVuqPQyWoj6jZ6KCyfE9MzXanc7j9iCOEl9
rrnUD3UW4t5XtEDivaCd0c8IC7r6NMW+eTSS8qMMcbkJitbaJoPjkWh6goZvH8nFMGm+YvWn4FGL
Fwvd1eGu18BEzCDuj1dwHijWFAP3XPTliX+elkpGy6B+Nylo12IQt3i0foAvChaQ1bdYp6zlu8jW
k9B2Gv5Oqw4W8SqLtK1uDNdNiANWb1PixtVwctTpyh5MLCPLUYU+puLU6383ks4+OMRJ74wiirZq
Et+7CTUjq7HBizRXrI2hecDZ+gmSqbqbfVoGjaEjByTafTtaw6PRvlRxRp1vwxXRI7EP0fox8jwV
oMA+ilfiFKnPGH+va2K5N3YLrZ8w8KDxAWDHjLFpgMg7gj24DYVE2F0zBsS4p4H+VDMB1JWa0rmi
ceOYGaaDw/REqGexGUeKfG0oLnJ/nMh2w2J2SjBH0ttQsu5ML7YY1oNpeo90cWQZrCDULby5g+Ju
sm6klooiDIP3ufAZYx2E/2FbbFKikVm85efRSDMqY9mOZ0F11GqgB5FYpzhUaB/Geb8ZcZpSagOg
SXeek7rZ+c4OTVAAbUd7Z6aUBgeduu1Af8OScBkcBU+jDeemxcSR7go38sTCG6ywgTakvXVurVw0
/j039WoOKB5EEj0aFoSFvsOyMk+nI14GFKlVMOwtvALgeF/PjQkBXa4eavPGMbtirQIoJSlXWA3o
PgCZkiXYrysFTkFJmxZwwCIyGMJJFIV7LY+cdVwHz2pGca0b0YXL0mHtZ91F7CM0EAaWaQpGIrEK
vMF0BgM/KaGzV+7Bn2OdKrvD+zUqzozQpOmC8wbR2CvFDQAg0KWWI2leAU4XYfbsJB/Yc0BJQMw8
4cihpN28hn+lRc9+BuhVua8IInIa8HQqu8x6Qza4LSDEIaNVG8Rb1YREz45RgDvGjW9aj/95oXNg
/k8srDCW5beLOiYV545a6r7QLIxRwv5cTnHQGSEQk2VqZ/SHyXhvvXY06GFtElkLdlZ4TzerwfQF
j1Nc9jGuJxQmYRBfo6XDAUen1Ak0CUCwLuvtMCWavdqPPazCbNjp9qhd5kkYcuUB1AfI9L0p8rHg
j8pL4FZcVodV1TfGppjo0ZfhSw9Hex3AvICxj1bapIG0yzjiFFhocIuSbKVS2wqX1WoC+Iu0skm8
DsoveuIxJ9IkcXcZZiwrkVs3OmjfBjgl9FjJA04DuxyjKT85vrouQjKUiRZy6dgjQvLz4nXQDOh6
kLM3up5GO2uEG6Bgg5EUgIKVCiJXD/ZBG31MbpLpWqgMLX2PiZLjZ2igCHPT4/ZysFiCFya9kFm/
DhPav6bjlJuK4DPUUiSZRTEK5mAw+3M9Idmla8Npi1ra0piYjbY5mpmYj8OUgM0FFi/RwGGhj+uk
gzzaculmqjj44Iz2KKoccm3+0sR99uDM2RZFXeeVUtGM4nAzUM1swUtVMG6XL4im4sq0yOowC+a7
RlGzfdcVz0LLLdAyG0XXVBLv1afntNbFOh7dF4GnqufPKra0RR+uO1p/p8I2d0rnH4D4yWRyVHtN
YAeqtRo9pUxLw9WOtBS51csEtWVrlFtfD5etn5771dt+9dxYohWGAvifQ3/t86tP/9x7ecW3wbdQ
Df1wllGICAgzrT+f9U8n96tdlufqqT/qKrXr7JQ7xFRk2zUyJTCoGSFnjQTZ5c/y8K9fXvZplnf/
9J6vh8uWkEf8PM5Pn/DDuzPYbwygh+UdX7vprsk/+/X46+XljD+POhQDBo8KLWUZf6lgClI/xTKI
lpW0393+zbMmqbbNiToetXic7VVB5qUdES8MoYp4x2VzeVKTr+DcypPL4x9en2VC5bLn5+tfj3/e
85evI9b5xUG/zuSnwy0f9NNznydjFc5ZqEhpmYGoCHE6p7UcZtl7eThbsNBwmeSVz01VJtCR3kOL
c9kVNzgkeMsblsf66HCoZXP5g6Ebu/5wgM9NecAfjrIcFQ0waS/JhQmlycsVhap7QB/BjylDJnu3
Kmfv581IvrQ8qcvIuc93fT3uxVgchxg/G7q97IkqlINger+O9bDaf+24bC27DDpOBt5ytOXJHz73
8+hOiP8aBuY4xZD4uvyBaEoq5BLx+sPm8lL2+04/7f718OsQdqY8ibaWcJjEHJYXfn3Y5WNQbWIM
9sO+yxt+ePzD5g+HWfYinQze0jzU6+X6WK7WZStH9o6U5/dLdHny85JbNn/affmRv577fPfX46+3
LEf85cufTy5n8HW0v/7E5ZDLjl8nDU454BiXXNH0J4VXXgrL1tefv3xu+aX/G28rU3LLAd7TJzwE
kVfIz/h8Tq0bfoZ/OMSyzw97/uWZLSf6dVLWGD60dhxiWkN+po511A9/srSAUVcgcv7ji1/7Li98
Pfx6//LcX75t2S9DO4nfvvxIe0irvWxQLYPkMjzmMoV72crwiABbnd1+O2g1XsiwBD8H1uXlctR6
T4lSYFQ52H69GUYV3+hynB82l9eXjwHLIODNPSzPfO6xbBK30W6tIb9eHnXYR2f7ZfPnQ+mWfd/L
yOMf3rzs+IfDf75YBgqDatIDV/i9crXsUTsiJC9VzgtdNPVekhMH9fVJywuf76ukAVRV3I22DGw1
ZfK6muDc8LkpfIGvQV3voRsxNy0565+bQocVREDe6H2lZ882iZzNEtVN8SzzA8r9kqrelg79jiVl
3RhaTKmF5Zw7Cl6J/e8B67ocbpaU9eU5OyEk0c4ACpdI9SVhHfz9v2LWl60BG4BDRW4K5pnc+MXy
t/s9Yl2M4FvWDNNbzmfYFvXzBlZNupky8ZE2VrCvfBPnPgbAr89etpbnTPsyy7rh8PWhnfz4r4dp
OiIbkivE5vfP/DyHJUw9rAdsjkRz5SzT67AMTp/bWjttDdO1dyEqKYIPZLr75yYuvbDu1AhcWg76
y59GvlxoTAfLQx0HvF1URltF5h/PY10el62vP0sAfDt314WJS3VVyxTyz0TyJVzcgdSK93MDTAsp
74ihLGXDUOuPZD44G4xdDbjpJx/OwNFWuHOXreUPqSz/9XBkJpFSimSzXDEgG/Vx2YLtVado+oJp
M0TKc2WwHOqXa0cv5dpruYImF6Qbgv1BLnG5GJbLZtkcMzqqCYGERIxqxVHNCQu2Z3KClz/Lc0Nr
4lg4UezKX278/fqJ5BsStQi50Axnb6MV3S0/1vKTLludKWcdTLYxYU9zxKnyd6vlrb1sff2JREj6
A6vGz8j6JSN72Vx+2eVPE7WwzVX4xMtqqcNH0OKmrXo5hPi1pq6HEtvaGYbecbk+Pi/S5XEx2/Hx
t3/97//3f1/H/xO8F1dFilgv/xdxHVdFlLfNv39zf/tX+fns4e3fvzkOg55F6wNVmmXrrmvrvP76
fBMBCvz7N/G/WpPRwonJ3y1rNbxqWneT+YLAV6yyYze4sSxY+TVqALJNW3/3P/9sw7VtG/qW6aia
+ONnY9UW4sbelef9ON8wJR5bbR8n2ne3y55m23kkm6JBCqit//5jhfyffvqfXdV2EKcblq3p7k+f
qyVKqDiFaM4XSFN0+KGA1kBNkShMRZyaej/7I0C3AwKIXy59M2JiO6gU2hzd/MPJ/OIHcG1Ub6qh
W5ABDeePX0Iib8uwdpvzLjLw1xAHtGRAj1jiI4EfthrkSCp3MBRjYsQEwehqONV+SZKC4qq3VhFG
G+x/jozFJVxSeFK0mEgkQRz692eqW7/42mxLuJyspdrWn36uEnWBHjnNeSmqE06ctLl7twUKbY2V
FQGeMFQ1p1K9QGTb7VBfQUaemuFQ4nhJ9kZyo0FGG/HmBeertK3RE+AToiJoh0u/Vb8RWBfvenxd
4apc+YmFmxTEkW2axagJJ5VKGlJkrzDvzkN+byZ54NXpPZDMe53bWz8mnU+P0nb19/+10P70XwtV
cG2qrmVzq5g/3SCmhvmhrU/tuSp2kZNM2zmLr3smtU1R2uhvAIrrUIOfos4vQDq0cTLk5233D+eh
/fmi5Tz4fE1omunoqryOfrhRE1LKy7bGXrctOuVUDITbOp3iYWh3R+/ryUqqcd0PcCT0FGJO2Uon
iKIG/qOLv0E79MLSYFP5PmmlDlxaGAN3Nfp9OObhR4Fwa24m0i2R1Coj7JZ/+BLlHfXHO46v0EDt
zCVumo5t//HkI7IdRaLpzfmk2h/NWIH6tz1kyAGueJi/LxYqDZAhEbhH2hFa8/3vT0Ae/0+fz/im
OoBXhvHzjxgTb1XR8W7OzdFdh27WrB0aIushR4/T5No1AVrbv/9E8auP1B3V0HTTFLpj/TTIoDLD
SSTm9yrjOtw7jv6IVGs9o8L0ytKUPq8zwX0TPGzF3+Ql4sKIxK2CWFAMAOOefAxiM/RwT0J8u2nN
6f0fzs/8xVeiu4awbINRUNd/uq5D1Hd9VqntuR6q/cHH71WNqwJ9DZERWKdCdsdaYMwDHPiU4irt
3KusDy+75sA3idlKRe49nPK7fzgr68/DoVANwSKQScF0hS1P+4fLnNZoP3YBX1vgqFuBOSrkhfk1
KEW2zdvh4EhXoEQthzWNxRtdmb+PU/7sO7hwFaIiiEX2yjrzqXSCnBLdQN4kntMwTze4rw+bKZDd
fjJjNbgUgTG/cT2i/e9e61mTlnJ08g3D44Z30PX7m1kNezxwiKvOoANZ350anxk/UZA5mtBQA9RF
ahDelUHb75A7vfYK/pB+PGIHa98HQ3ZruUSKpPaQnbuEBok2vrCmiBaxlhTrADVgPoCbKkWooQK1
ejylJvjXGMKkot4XxMFhaqK+V72LaY5lbmJrPA9cfGjIYuEqSuAWI7k8jRE9onGyX0uzg00EK09/
dUOHXBxcSgYy69aBAgGlEQI3YhgKTqLSfkcKiaNu2Sm4DUONbUuiiMbJWtspvlW1t9ySSnqrmF25
rkmnxDQoOHfBXDGuyg+WjWGnbwZomnJ64TRO1jSZX4NhuEHgmGPsG3zEMa3Npmwu1TZ488GNafKm
22X6qnEkXClgkqUijhCgHGJbneCqQ4MQ4F6CY0mzG3P/RQntgmgpC6gWUhY9jm0f6skh7ZQbaXmA
wTc2F2qz6UqdNq8R3cVImrG4oL0/qC3+vy2+raxxTh16NYEEcesniC9Mo8a2xeifgxKdZDO25w2C
WHT02M9gx6GuIRUdW1ylt20ND9KcIMTAAMBGqXHJPbTmDQG6j2aFI6XbwGeksU2ihLrNg29TVcM/
LEjUzK21kiG5VDO6I1pkG6thwokKmrKzmcR6sqdxFVuCPK+of/r722i5eX8a75iwTAEDRnUNzAX/
eBeZPs4DUxsM552mFnsUd5jpYyttQ0qqEix5Eaq8ofu+wQHERhLZwdex6dglR2s7t7INXNB9sJIL
fm5/3WbDiYyGzgN8af4/ZWfa27aSreu/0tjf2ZcsTkXg9gGOZtmWbHlK5C+EEzuc55m//j7l3X2Q
2EF8LtDd2GnvWBJFVq1a632fF4kRPCxiQl+nyRqQLfIdi4gx/aC9RioxqshMc6EP4wVhKsPb9ghZ
cN6DCfnzZxQfyxGDdYLy0QR/Y1LM/foZNSvTEQvBRnbc9ha1yxf4QKQeKSo+cZFb0X+P2qm+FNCK
E9sii9O3GEZr2InzUnqgQbu9g+zhwjVweHhtaC0g+BX8knUwgr0ZmCS07Xqw8k0m+JJwKcFL8r78
+VMY1m+2RqyhlL+6LanE7Xdb44TBlRuqbw6aQ65F7SO8r0Le7mAMgJV7F1YECpxotGBs6HioBkYq
pZFDizTIItOmUx7b8NvqFPxq3ALJ6VC0xl650obgtawqa23O2p0RG4TZVtreDezgusz0Lf7PVd/T
UeYEcWc73lMko93A6QwtAUIhpUtqHYL3CHj3vUw8amCti8pI9p1OKoBTS4Zwdn9u4uoeqcmlrLXw
uXrsRb32qkwcbdKSV7KKr5iLMEkbdnmJTjHsrVsbfRPYrFYjZYz3SjDdIfLRfE5Jga9kNO5kaJ20
thzX3NgSweL4zY26s23m9RY4zGpso+Cij1EW7PI5BWuX4fYZ/D5clAPyCFnP12MnSRBxXkrIxynm
nZ2ucP9ejUgiMjASwMNajgNaNiMFLR544aWHNQ4rEFbElk+yogR+jotqvmohKS4MwZwTifetIpoF
/rgRQ+2uDRg0cRV76wqR2aYks6REtwaSc9wD2SMhpBxIXp1jZ6tNKGjnpNU21GHwuD2xhQ2mrYSN
/EGXNBqCdtw7JbZ+lALnkHS67du3zjTu3mEGhuaQGWwoyvMc5fsyvSt77cIA1IbNhTP4VDGqDPv2
NCYkT3l9k6yaFighqtK1g558JVuce0XMfjHMpL7EKYNCgC4aWw+SumA2Pqn3vN/s4twyPJUGAm/X
Fu/Wn3Tu8WroDMIgcRD41KqBoEvl47jjd9ds7nQk1Ctbd26qqGV4XaFcoxF86l0GvEEW4htARkKG
g0YZQnKI3Tl3WcbOLxTvnVHpwTUpZFvDDS7ysPtBl+rAmDdaWo24ZZRHvE6QtTy/HKCg+XQLQsdQ
OYas4DJobv2ODS5O9GNsgGTQlAy1sLyn0ZzvZiOY4Szz5NX6I0OH7FDf5lWzJ8fJocXBcLJsw5sy
ir9nPHqAh4BNAG1dGt70Bak6wkilOORS34wBqx/pBSsgGCRZiuxrD+5p0/Gq/qgs6kBPKQpoto1h
wNByJUq0rbQr1pNpPLZeAp4DfCP7oXXpuFEEkqkAwAp9mz2LA6tygGPiiJeRE5JrXxuXxNAi7+jQ
riLID1amMEDqieua+NJlagBqiMpXUA/JDojHPmxBygaw8ZatPgWI/iLQhzazzwgf2EwxT2PQHz5Z
sw35m0VbOsJxOUDSp2J7+nXRHmFuNgibu0NyHDockG5TkiCatC+DOcaXBprGaK7u3+iWZV+2yzIw
4OxkOGQTomFkH6A1qpxtbJDk0JI4gpiQIX0AWDE2o8vWMr6L3H2IYmHtUSDJhU7Yr0NtARSjuPaQ
d27tXNsZIw4xCZmdwtpYbkpz6AAO0lzSgpBk9wE98gAkdoOP88lNnlBpIzscQD7oYKOWJc3LBZMP
fMwNaY74Z5ZoaDiWonjXVepxh0e5r3u8iJRddUlMcDAjL5YuHtXEIMHCTfOeXgLj6GpsL8OOjiiZ
Cs6ud0hIUj6owG/WU0c5NWKbFuRCpxVv1AeCvykCAm4sNBsB0ksKaLgOIBFGar91ra+0N4O0TZSy
oGJrq5B1Lr6u4uC2LRlzo8GxDsS5l9vRw6Qwel9zhP8dCjP0yYm/0ZsQAdGM0C8UN9xrByNAlIvG
HcXdUF+ZU5+uYQUS9mVGPwQU+70BbhBXdH5juC282DwoEXQV+4pMyKVufom7Lt0lCvRhtB2czgBP
I+kGF5noph0GptpFlJY14jmnSlv7rTC2aVc8lHV7ayu4pmNjpZ7YvAuO2JSF9jqD91eW3TVAjuqy
TIx1BbIbU+JLHYTLpLJR07SmjawYJvdUujeDxV1ilXVOyGx36fmwSRMBvLFkft/S8gEwx12hp0CR
qJk3Na7hA6hKwFe2PAYupuMZJxiGPgDc21BH0eDrvb4K2mabRxZfYcrTrEVhtxLJkwFUki/V2pJ7
+bXNk+kKChB8bqQMaJMF5Z9PMtkeph6RBArDBHxhDbrxmJj9D5RJNaAec4v/+3a2Q+AnORir2Ucc
3ZnF1zyM6i1ys/yTfpitWky/Vot0n4RJpA1tHdMW785cYM81j/iI4RCMAQKpIsDsm2+bIhPgr7LX
1tdh5LTpc0NvTigjE/zzl2qeh0UnuAk7nMI4nXGEOsCmB7D0RlSQ0tRunRwaZziA5XVMNK9OFSLL
CzHOKU7rzF3vxy5QUIzIK2HWX4i+PPgo2jv3S2oWt3ET3kD+uAkHPyFsFhEFasWXRFdmopmlLiDM
Pmn6Uw3qZiBqOslNd+V5AbFhLl6uvL1lVP+gzMBLwmOeRgPpWzcFJFarOlxi3Qvd/lIT2xSZ7ic7
oKV2uA/X1KPnQb/D1KV8d03rtEVSN3TDwTR/WA4xZ5CXuFSVmawxxkN1Sz14o25E3nQCTX0yN5Wk
LvBUfyCIxrVNaubC8/rnsSp2Io7vzDA+Gbg3FqmO+oqIHd/Ob2Ef7V0IXlDZR7IVIvb9HSsFQJnc
o9oikdvxGQyM5SOaTeRMc0Z+b+Z8fSvbCQcJlqF+Hah3gfyOg3NzV/fFtH7LCrTVV/ZJtfux2MWS
RIQd+4fLoOJ9zW50xJg0cTsc4LVcuEnbLTl2HFOB5PztuECjeSNphq7d4hIDK1lrRMOu//wmftPH
5E1YOi/P/iR1813FLe2WorazhgMJAPfQXeJbNlvchY7zHeCBsxmyubioLaR1sUHKkNVM4xpmYYNj
oCSvL4/aY2i3l5VbHK1pKImzSGgs4F4B8riqK7SiyCbhphr43GxE5m8QMr9g1obFdrgYJNZL4Sd3
wIzttdF42R0NPHiNVKWrkP0MnoSSbDfg7RXM4M+fXvzmYXdsU3h0mzGLSfHu2BSUptEJ+gGHZrZf
BXExbFXfTVRvshhvg2I8R0yL1gNPUXCNZaUC9rwmpBJM6VTewCGjavFxjTYlPPsq8HiEJ0jazzwE
hCwQrIFTJmEIFHDHqy5oI7yt42reOqm7xz9/FOPj3UTKPa0rnR6+53rvj04J9RTQmtFgogMBICHN
wZ7mlddQ6xU4I9FLwp2xVd6sDVWnYK5II/6T62noHx50U9LAp5qRtGY/nN/CqDBlFEaCYUJFJas8
PTpWfMjSqOw6YAasOxhOKW+QHFLPxV59+vN1+PiNmp5Qr286sNE9/V1NFaMSHOJ+Ng86SkUy7KDG
ztnBiVyONq17igO5smbYTn9+VePjy1qm6xnSNA0aDNxQv5ZyOLJjm2JFHCwtLzbdQOsoMdTLSuC+
VA1OMN9VRj5t0VubJboug3YXcKXeTO+T3I9WsXtDBbdr+mPRGa+fvLuP7VdOh4y12M94i3RBfn13
2GXNdiZWAQCuwKnna8F+aFEa2xiJoN2fMMm9ykS+AoEsFk7vnMy63zUUj+io0sfc4IQQJWrQ6j37
c+F91h1+68D8uj9YFquHEIgpHXUFf31/WAcn2fGzA6FF6aKIvOuC9ChO2NW9yJRhBVjgKrHqfuGN
+nWnP5CZAO3fjMEgWV/jxF0ZHeLVpM1CLPdQhRIOoEPuoFHqhq3RFs9CK0+FxFscJrS64Q5gdsAO
SN8Z9JuT3kcDvJVy6sgHF5f1FH+ZNMNdZHFwJfWw2TmNe3aCgGFNiJnG9btbjZ0dcB7BteVMLj2p
1Ta7jleX1k5rQjqGHZmZkhMF+BK2eOjP2KWMVxKidvFsHSeBDd3Sx1MagKevZrxhSKzhUD2khOL6
ktAy5QeDBLHUE3PrR95Bs0LWFk6QRAYIoNvOHjdaDDLM8Ja2esI9ro8zAsnJ/vOg4UF3NgWW32ge
kFsr4IlXEk5u6KuRHgH5QuMdYcaoviusFX2J+004HCuYc5rrNxRDWFcuwN1mXzQZhgkCOaqWHdXC
7rqsiTRUMFChQF+ibzlx1mW0cocSR7NUSJ06XH5yJ//mObOE4UqPdYbp2/uzdBWHFeL2yjoYdgh7
dz7W2XkS44TiHudbg2F8NWJFwjb5QsDltcjC8zQ4L4mp7Vu7vYkH/6UascEHLQaq7NMt3fzN+7Md
fKmS45yFQ14d+X7q2GdDYmO+1UFep2A/9DyWZFsH3+qgw23cKiiy5wGx5DGbYvulFt6DNcUv9HLL
RWvj+EnjEFsbYR89vrTcGdFvx/4pCgZKlcI5SxdGSFhnz7RT7EU3afbSwISg0z1969dij3xIC7gl
/F9LPWdHQu+frd9a7AN464UKSiLZ7zoS2ERsV92aqYFsXi8u4ygd1sz3mAW4ODkUPkNGWDN6M8Gh
JW+xVeO0U4sCsVerYtTOUo1jx4o8XEqGG28Ezeu2PBed5v0Y5+hS57BJ/mmPR0PBR1iQt7gWnsYI
MKkzvEB169ZeE33r5pGDkOFiCerwNMliOvXgzRZdQ2onVSIYTjI+Z0sO68TT6GtKHXyPxtLuCZy8
doljhG4TtxvGsfJKH6JqO9vwMWo/5LGbQQ50ZLxvtX6+wsSlbVqX+AioFtc2QJVtlcOG0ATn39Fs
tw09c2xY0LQU+tkoToPNVS6KuVl2pbzEvcU7BIYRzP4dnTV6bKAeIdQzE8n9Pl1OnCElpERaFOxy
+kQ8ICr/yu2JR86y/QB/avHGPysllBLsgt+CAfi/Nn3VFBYkp7+6kJdGCPSsVmy/VgFPdOe5iPRz
NfLdUu3DJcunlAM4vit61SOwq093tI9bOYYkISQxzwxDP+wZoxcalmtI+6A+bJYySYp9mOCSU0ua
JY99r1ENjiMAAV1bJ2XufnIQ+82Ml0awpXYrmxBBT6pH7adHyRQt2MW+cA5eDZ67DpNVlYwajsJ1
elWOwEuxqFfr3mBCJCzrgskjCelTAzgCRZEnGny9dQV/tTz7acXCVqUX4Pi+aD0TOzmmm7nOzwmu
yU9WKLXT/7qXYV+nm0NHiWEDVeWvbxtNeUmzZrIPAV6KhbDdL2WarhnuYwHo+u1c5l9rF3UPWWNA
73A1GVN+amvrmuxz75M383E1UiIK3WPjNx2WpHf7vhSuEdVp4B4cDU0rtnQgGUP7wMJ3rFVgsq0B
b/Tzm08uwcdSVL2sZQnBt+fq7ruXTZXvDs2bcxgL79g7/YPVcJ56Wx9mnwwJk24DoF5zNWuSBgwg
3jz/rOv624/O1XccoYQK1rv3QETG2MMldQ6hYJk37WcXg/7SdXBipA7jSponQz3qn1xw4+NJl4/u
IE1gk+JE91Yn/nzT5rbFFSerLHYFy15zhYeUsDgrHGE40YHklpgcT3Li5SalSzQt52zYWZDcvAxE
p9fW7iel6e8uBAQzx8G3SDPdFr/ej7FuaWlYjhJSl3827ezRqZtdYLImOXoPoa5oX8M0/uw08rvr
APlRWtJ1LB5h9ZT8dB2QbNiur7XyMAbAuc2Q3iPleDgCxemol1z9lICR3IGmxsmReHjaxXp2iGd2
pmfiEz476Bnq6373VNq6TmvSZj6m9E6/vp8AsFWD202Sx4ylz3Q0kGrui8u3SG4vkBZgC1eeBanB
VQZpHa4gfJcAvgx7Jl6SVQoSedGU1l2U832qi1bNxt4te+uTO8hSV+b9OzU8JWpBiOY673slhjGR
Tj96zqHIWeahX6xqh8mITKphNZL2vKWbyEw4K8iVb6JNn1mo1QhB6Ub4m2mo4dXha9VrXKuGZp4F
/Do3GZ6IDUY65VerDmKO14FanfM7cyZgp+0cOrzK1zwaZLPX/Ba4f4uozm8GG9aFPhdXIRSCpaOR
gGAHzDFkTPYxt5GNGZ8eNE5swlTPA8leXsmUSm/JD/lkTXl/WdD7eA4YM93lfEVp9e55Do2pibVC
YzvSnduoscs1MZ/3pR59CVIm5nZDuQIZ+LHuTYKDShbXPLsoXFnvrcz9REBjqSru5+8I/Q6DVqas
KOaYVL6/u02ZG6YWGPLg09GYBoUFiwFAx0y2fOfSSnyIXoELn008ZI7uLC6z1lNM05pQxlXrsBsZ
dL1CB2dVnuvzApDPxah5BBaQDbYKG5RvHk7qKNJXnd3dvSndJst/jHt/3TDhW74BPNoYKJPjEXMa
MjfoWsBGf3vn0YWQo8KsoIYnQbNyW9PZX+OZKqDYLAsqRbRxgmLO0c7NaB3//FW9f9TUxZEc/W3G
0Cw870WUmEqkID/BP2QawSzkiIKBdFj7tPYh9ipS+waDaDninMBz/PmVbakWs1+/GLZdXllKtf98
6D/UZWyEXeBpBxx/t7UDEYeBwzJw5iOaz2QDpDKLvQu1cm8mVTxNvn+Ve/V3CCoU4BwYlxkDFYTb
ATCFgKgmwqoBkZE9r2gkuSKQ2dn4YgjjKnDK+2j2iSkiaNBKuPjDzKCICesBYz787bF6KSqW80Er
7t2GcWfUPQR5366BnoaLObueKfGnpLkh+wsaB/PpkILQ1hKkL+qAoN6Abw8P0tZ2gQRhMswE35Xi
0e7caJG06a4uu4tcMDsepcsBwJ9vRjD9CPS4uJp1cIhOWBhaf99hZFlYg3sRd+FIA55MnwBRoj9A
ZB4m0WxcJjCU2fDbA1rJaYyupYQMhAiRYaD9bCYJEYwwBuqGQ1bWJDkI1/TKqEzmktSl65aQMkAJ
vrfqkGHzdqxxF4WC6bgwt2YBotQqn4cHl3S4LUJX44JtajNmRGOD6xCHccq2eGpRgFWCgsQeIMwk
kKtc7QIKNXgBUD1cHD7rOW10DkBh/9WutUdds78Fcmi3UQ5hM2bymBkEzDsC99CoXTUhEeh1rG9E
TPt4zIrveEmrWye/7QPoEr0/GQsbDs8+O07ZcCja8rGEbJg7fspxErGK7xC0KPMRVV4IIpNHVijg
3mzAcbTKOysaAZeZbG5zyp4maTtvWkFXy3Drk5whUaU+p/xUa27d2OYJePZCVmyyZQlHdciksAXR
onZ/UTbaCkoY9sx+euhV9B+7wKvmwLB5I/qUbcQ9K56twpjh03sbZnIT+1d/02ZkcRBL3Ogx37n6
xX1HmAfw3YyrBDuIHvIpITBZE9ExzugNCCvHLwA61ytcqIA6rKe3DYMGt9j5AATMYO72CCxPEJS5
afRgOxEIsU/DeVxYM1QCUk5QIb3YebGPOxLX4Dp8EcJIGFXEN8lsXqV5RT5ZM9OwLrwnzXVmnnWI
sSYxwD2Baxp0s+Xses0lapNVQ1jKqgl7aJJ4XRgjwikkqJdkpBIEd0/2MW1vQDAFLOAiNMnUPaDu
JjQntK91EbTrQjfhwNKxYv3Xd5Midfg0k6BIjpdh4WwIJ9iZRov+NqL1Y53biWRoyDdnUc7XQRR/
7ZDqMnxqH0rQZ9NUXM0atg/c4NOGxtkirYcfTB0heeazfjTIsuFgCghBBPbZy/hc7jyJzaQghWaI
T33EJO83lBJvCDHoOOa2Z6QTfuMkd7IV3AGL87LokYQANMJpHO+4Yfa9iMJ9J+0fPHkMjTqa3cRQ
2RzWkTxMBFMqvHS9qKR8cVrnWMTsuvTMvY3LudnIre9IQQhih+nLSrdokLAtpc5Q0VJSCO3b24cP
K+574KZoKDLtsjtGDkOPhCIhBm9g5uFrqQOfs6x7DhOPbxcR0XGzbBtnC5mA7lz0gnaAcPMAoSYt
taWjgmTLvnohs5CFEuiHPnHpQ61/GbF+zMXYL31zxENxEQq4NXNJaIUh6rNLaexb5plg4DGwveXo
gEVkKzxNDiTLuMo2KTlEo8MqIDm6zJbCqESAKxXjk7KNioP4hxWgW8AeOvDlgOiKFv4H6Zwg+j2d
4x8WfvI4yGJE9fEjYuC5SFHjohw6txpQHVEjhWnhcpUBOYUm7ZoIL/AiU+JEwegSe/MPe/JiKElA
5+jClHH+lCoqrGcADGpG797tSMUYZfIl782rhn8AM1XDCtWimzZmEMvZGrix4uzDXKknOntBBWZ4
aJNzFInt6JBBmZWJycm2PstSGgu9ajzCmJvbYhb4pBs66P2tULxL9gXgezUISM8J7vXKmi6mhtbI
wE23siOqjLebvIwRcHiOuOwSoQ4XsBiZsBGoZHqPdMBeTFbUtVsGYGZG8Q09+YCZwbhkBF0zXAe6
xt5DcktPfQlqjNAdTO+BhGGlKRoJrImdbUCEqkqwJkYfHQD1pPuuuJU1NSFGc7wsCiQsvfBHMH1p
I2T8co6DzXMzdh1RRIoZQvKA5OQ+E01r0kmkKaUIH6XSRRnzgYd/N+Ym6G3p3M4tXvu00q+izpW3
LchH+GLTTeImzFzx39b1MRjhJIrWvHFF2G1gYJDaKM0XYE7prlEbmDWuC8nS17h9tOUGstdpDt6b
QbJPGDZUBXtfYUEn/oeLOBVpdxdAv8p0YxX6bfaAIA0Ocp48FnmYPeilq+3KEHFDOFWXtZndjaHu
rFKI6m7Brjea01eTed48yteC2JtlN1eYRmwAjFbWzLQEjV1TmMGlCWW/s01udB3mD+F48XqcvCvH
l8wBSa+C4FX5Gytx4NyTDqRoOiUVZrDzuyxF7EKQgjfhmtLHp4Rtmc4cznwKZIP7PrvkHRLWJqp7
q0+fZ1t8m5wR435mPAB0rqlwMubSPenvemNDSgHmTtrifd2AvMsGefSEZ6+IkSETcpAPk0JovVHz
Kg80kZWDy0u7agXti8PFEH3BrpiSszXZsApPEGuIramycV1bayK7BzJVm02As4RvIFk7pf3dqWNy
6/1qY800r9ucsDTEThd5Sk+JYCxQbyXSnsoNzG3bACwHBjJs+ta+n2fx7EbeV3cu7ktreGiIbgLO
A34wCtIfNbeRj/DBz/FNzBbTuWCMjnPk7NORAO9pLl1Gu6Atg1TWyyAEBlwtZr8aPhmqqnH2r1Uo
ZwJJ68zh0GIQYMPPfzr8TigzKkXTOKagRXHTIGbOW3k2hPOpEeJ9lw5JGcIyQWsHuQJCvHene+hK
CUorZMqVM6Bw0ptzoTX3DmZFDXj0Igvdw03nt/Dvuu7S5ZFhkSxPCZi1HzonPnAh9zydaAh0OHl6
e5SoMz9rQLxvB729R3pQavDPVO+9VcbxjJL7pkiPfS+fmiElvSSgEzwBBjSG5tpOZ7DJbvc9blCd
Zhkm0wYppBkLzHnRl2SkTE8oJqIAaU9kxa8J7cdmgvBc6k9JaL84jNzw3LgB03xAmHEEiynQ/XQh
AMQLBciyNFkuorb+WhDQtXDC8pKYAJTgBslIxGqvetHx66wCOffoXoQu5Xsx0AKGSRSZYlOG/UsS
pFfslt9916B5NevuokD/DuFxnS9cx1bgNP76bI43oRWTAAJGcQiL27zh3pxSlVLJHNsJla9OM+6l
/gKsrFn0HtiTgBJiQkZasWPqEm2r4XJ2ZGne1tmA9XBGMjKP4b2IoJ25PoBxN3bPDVohhINqHFRa
hDoehSCz5JMD1ccbma2CwxQ7Gqfu906VBB8Topw2OwYNPRJ1C2k6/EnE78///y/E2BhIlfIWfZAv
jwmR7c7kZW+3iDb3L3WXP0UeSqk/v45h/ubZZED9t+PNcjme/vps4kGJaSQE+ZFXuKXPw8LZdhez
Aay94Rwf9dkVlfiZ8LxXR4yPY2w8aLSIBpe4cV/HJHtwcTksKkZPXevfiJCGswTaFzrMfHKxK/L0
saZvspzV095LDvY6SEJgXKSwlM5ejgf4aicsA3ep5pNhF/NO5jNKkMfWBJTXO+73xAMahQzINMzD
lJOwKvUvLd/CW28jnSl+yCOHuxNfsBJfo/i5s2xQhKnP4U5vn97wPNAGv2OR2oMxWrxB6xQs8++P
oFaKLNy4cv6BCviWZX7pGuk6LuWDVKesajrxlB7JQL2k4/6AXXHldMa2iMOjpWPoMlLiCsr4VvHt
MJW80paJEMnL4xCBvOaEZUzxJfXLa48Fl3O/8uJfmTI9+Y19+8bts+oUJoSbsFs/Cz98LIeSIBNy
Pn37KZHjzhDDSekD7QaYFTuE5cbX/WiemUAdQOiQNZ1k1BnFS1vVT7X71apyKkj5jQf+5GTeOsr1
ay2FY5Vi+qjzDk9GKk66/s03oyeSBnfE1doLq+CIFt8Oef29jLkRJPhXonkq8Mucm60Bpi6UioIS
7883ofm+OaoWRJ4o25Gebesc8369B6sqCNq66LIjQZacFzimJjqjn1HrCRl3iDCM4uM4kwBXD9Wr
qWKmwfx8K6qrmEEVFG2OUoW/17zyxtdspDY1FGM6Z+M6o/uwaNE5oFcdN6CcMcCF0Go17dgb2trU
qkckads8pQ0LIvXZ5YDbp0dUhOtR7QJ//pxvC/u7fdDzhE4LmP/YHyQpVa2RNuX32dHo6MHPBbnL
yOoLJ9unGQh2BRmfXCjFibnrAxTCqUptSst5iycNjFJBbe5LgnuaUTs1fXcxSmbmWXnOq4Bjavvy
57f7sanHt4I1Dd+BS6f8/cRgduIeiWiaH3FXvw6VdaqC8LU3tYuwF5+0yH57A3h0MenysrK+d+Ah
lbVyw67zo13Np9QsH2suzCdL3cfXoPrAXsToB+sYr/PrTaa5sullWuXHt82t7zkQqaf9z9fsY6+P
F8FZI13UPo5jqNX2p0rHa1JpDMTcHz0L52XAUzinz3a4yUf7og7STeqFKyczP3vV9zMNrDw0GS0l
MpKIAZx3ehG3klnYGlp2JEB8U7Xufdxkj7WW8hiM/W3skoXrcFZHD3LbKHwne2m3MLoLRrkNw0Ke
7DTLmLl2jL/JXvEGY4/fcBM08iIjMan0ZyCMlARAqukqxPVTUJbHsNbWRVLshn6+lFawibKWp0kl
1JuE4KUKP4y15smste96VGz1nIyZWuVBYh9Z0FACYOkCrbBKcfaH5qauzNUARVNPaAMmsBmJIb15
22fHxH0oHc6kGbP6MDZuIm7AtM8pNGBricFcRudZWt8s/E6sou3ZSTx9ifj5bb3liXnm63rRNcnc
2J759AAZ+9q41vSYlDZImNMEiXyoI1btN8IlIeorMeaQQwGM+QUH5cgNr6Je7kM/J7FFrZPVSKxQ
FnS7fqQTKtWSn4EHhjJcCjdjpUqPg+WtiOj52pfBsC384dDHnzyiHzdvHk6DmakSgDDGeTcEiFoL
lkQ789ykEHW9XDy5rXkOLCrdP9/X7wVT6gZjZoY0UEdHxn9/va9ro2ri0i6Ko8moh8yE5iUOmaEE
wwPB8R2ca/7nz6/4uycJF7k0GFN7zH7U4/zTk+QS+uGOvV8cR8AhC2MglyrNjJd5JvBar5W/MA8A
tkeQ8UISWT5Zqn+3WPz86u+eY07STUO6LEGAuU17x33IJ//hzx9QiI9nFQf1meUaFp8Pl9q7Y5E+
lWKq57o8jjYAEssHcqse2SbgrDf5PEgwulcCyXfp5z+6lt5Vy6l4VVXZtm1xy88qPVFUAdOLkIwS
fzam5SRzkuJdZCi9kjHn3g3N4ZDgTY6dUVpsWfIIh7JtQtoxPlpEGiz0EqQ0Wq5gUQh940vEUDGE
DhK9xw0xtGemKWc7QlUA/ybG1jtccDfcYVT8OhT9KkpsnjVBl7tpObvH4zHRrIdRNsga1fEqJ6kG
/FywTj3SRwMNDjiuox1Q3gdQ3/xSs3mY7Zhlonmac3fra9quOw4iPTiqD2C43MuqFJpB+yw8KuHB
x/mchnvqkBPpengoyHFQdWXjUXZWNX7tqgdzq6Ub9DW+h3h2rBR9V2ljkjgh+xXrgKWDOKTiI2bA
fnCR+qkVUwtYerS+uxcpHfd8ONea/qTWJ5Fg/mmtqyh8ge6Fr59tau5pMgwUYXXvkBvMQDIk94i9
y/Rxnw3uriRO1ERw0TP/XyS0NRcKkNbP+QuQv9XsAGd+W5OsNO1WtrRffO91sNE8wMQv/q5R7Sq5
rdp+H4OFj2ZxYbblSb2vSrY7MdJsEI75UPTBMredrYA/ARnEixZGVV07JtcSkUreMt1KRLEzCWsq
vfRe/Q4mXuiHnzvunI6QJmkGj40WXbdEwkG09K2dj/B5wRjizDkVa3IUnyJ6zmWsb/FcbjBIE0Wo
1ssaFqM6gk4laPu3U2nf02SsuhujciFOhN73yKENWJqnPoH7O05XnRjQooYKD3Fh8QiPZXiDj6Nb
jIKpWBsv6jk5Bi1terLKC8rrPno1zAlReKtynypyW32CqmKmu0GafosSejFva7SVM7NCpEQUUIWg
npgPMB5LdXeUOQRxQub2fsU51ZCU61n+lf7b16kOkBiVkHFaLksUMHt0JUfP2smPcUT5XlLPt2oC
4ZH+U0QcV5uhJ1pRnv68GvxmuUM7ZCNXNjhX/m0E/Wm5Iyqlbiu9K49aOKxpppSL3M52TTc9jQUz
EG5vCWGklPnfr/t/fkG8NG/Il+9FOdVRELbv/vhf29fi+Jy9Nv9X/a3/+bf+69c/8pf+/UtXz+3z
L3/gHsIse+pe6+n2tenS9j+EGfVv/m9/+I/Xt99yP5Wv//rr+SWLMN83NIe/t3/9+0cKSYOEmlXy
fxA26gX+/VP1Cf711393/J3nNHrO/7F8ZkTxnP7j/rWuo7aop4+/5/W5aeHYWN4/UQPDn3BpJLim
cmsMr3//RP6TQl0K1EIWu6zSLoHFaMN//aWZ9j/pT7k63wVKZ/aHpgDZ+fcPPKX1ZmOmdlbH97/+
cz1u/j4M/H39f0/gYVLLRvfzoQEEj0WwuEn3DC07p6NfN8Kkjolv4Ym6H4XBg2619XYEAMXsyXjS
8tJaTzlPk4ja7Br9SCKu3Qy9AxHAF0yH/LVjJiH6gB9kNgfgnUlciqK7UJuQB6b4A4EtcRhkctEC
HV9ge7SVhfZR8kxs/JTYiRZlDHZI7QbL1F2SV/fTM1Yhgt288QdEA4Rl0gHjn+5BGw86CGmv0s6Z
536JmkouWr9EuVvdpvTBtkFFDrmdWIc5tnegXL1l4+mvQ6bdunq176v6kdnlSyQZTUnNO7UuieBi
bsaNrz/brkZYNw1rxJTatCgqHzM6MZUFwuGLLNJuOyAzrAzmtaj0ett6LtlsAE59A79CMaY/UHXY
27ys6PDS3prE1giCYDPFxTbJvJvSCe6GgHwpKtyHtgtXwQRlgxqHZlTLEC4KVjBR+kUwlKRj9f4+
bcyTHFZeUfTf9C686WbbOMSOHy65l4KVTAyS8QgAtnwQ2HU63zRZ2W0DxmdDhnyUklvBEfTXqCPf
MsL7tbRJogOOsI6jsl4FnUX+KqwImtwjp+FSKO79ozFD4K2rptkxY9r2hUZzT776Vrev4vQwFN2t
TFRiR3WoS92+Cv8fc+e1HDmSZNEvwhiAgHxNraiZJKteYCSLBS0CKgB8/R5wZ9aaZG3R9m3busem
BZlIqPBwv/dcr6OL5lOntipepbk57fTwUHWEFGiXrTLMHTOU4+STwFcXD2PK0t07G1t2Yqm7cgV0
gnjJKMXFRgekRxsvMYu6pRZsAAgIBrlkr4ngnGQ2PFs/v5Z41bLMthetQqeqCM9QfJdWKO7YutmP
4cT0y6Rbk4JSEsqltc5OgS4O+mPp3OupyhaUDOZA2rL8ldImJToV8rfqvCvYe9zdJGo4OcZmaom1
j3tBkKUSr0WZTavKcBo2y91pcMLngdC6BjfEasrT4hAYx4mlYOwblDs9m4Q9nnKGvYMCQx7JPZj+
OSeUU6pdDJX1wmNDNHd+QD4Ww/pMk1VKa/uAQqREvzzGvXHvpN6ekPt7YpOeosogqCfIvGPWO7eq
8s9ZfxZ0PR9CDV6INAtYDzNsp+tpr7r5TY61+6YwQXjp/nDHaF1dIbqYtWdV/9SMdCbIUnY2nfnb
QIq6wocoD/WQL2wzz3F2jvUcLn+w23HrO2gbiqiwF+DFC2EmCNqBiohm/CWmgJ4bnnW/9kAblOon
p7NrVqJPaPkmE/kNEudqpznPbeIdpx6mVRTxKWSPtzhi11Et7qG53CSks65Fjlm0j0OAFXjH3Hw6
DLVqDwQhkYzTZsXa1ugrx1RYo3C2MsYX6/SPU0LByIjDI9uBCdiq8YOrtNwbKrw2ynRD4/DZV7PV
uBq4IwDJoivBJai3pKgGh2kUpOoZ3I2J1HglAFfOxpltYvN9FRJpJa/ieroJNc1Z1cibqqR9tAUl
AzNSe2GXJ6lCtSTk8zjJqcLBrP2Mohu2Fs6u8pLz0BkH30hbguC71RAGMGg130Ta9hb4xhMORn0b
5HazAu12SSZlbGNUwTkebKc+2o1TeI4lTv5ujFfIXlYEw9ioFkq5QskHK9zqbyG0PfXl2UjGFyuZ
ruoeTHiU5iHppf0hCM11a1XThkqavZtLGlD26NfiR9vT0IoNpyYA+wpof0ICj33jyvFHzlvKcwIc
GkgvPC1syaIPbii0VqZf3KPMWkkKLFyPCtnAcCnzJzVMcp2m2gvuynLNQHpr5w1DvSQle7z3zqaA
SOJpOF81CXFAUqPifVs2/as9uBznwCTKssKHzie5J+uzQ+U+VJWdPojqJXKI3WAo+75e/58Kkt36
dv2x+vhYwPyvFcuH+uXibnP/+bd8qHD+f5Q0AlEoO8P/vaa5f27y5yJ+/mf98u8f+k8B4/3LmvWR
pmk6tjM7dP9Tv4h/MQKbbaY6rTXbp7L5n/qFoodiw+eP2Tpiefy7/5QwlviXwz/x8WKy9eb/Gv+X
EsZw+FUfShjPA+THL4NhQpfqy1DOjmrdDXHG3Peeu1fACjeQ4ok9SypjE2EpZSwJrt6Ibh2rKC9l
UNP1bLIGCnsLihPcPgFnnjuKPYncGyUEGoOuLGCtsZEMs4OZ8C4ZgyG+JfjqdQRcqWk3Qffipb3H
Ilnt8GdELAsN9DtF/2ei9liJgeGRlpXtDl1jfqOBcEzNVl5n7XC09DC/HoxsiUyt3Uq0qUtHKrXW
ExyotsIyXtnGeCBF9hWr6M5W+EP0qEB4aBJ1IvVQ2wWuecJwKO+wM+0NzY73VkTWQRwbuDqVO+/3
h0Mc5s1lQi7u0LXFrgmHK8YJRI+yO7seVfJbdS0hpMqGglR76zRs9btGFthNSCrIUnln9PktQbEF
5iXQHp1GI4rUpIoJCwpWq4htOgdH5o/5MTXgZmBZ0sA/Ee9aRqG3H5TkPRNaF2XpbgdRbwovcK/G
0t4S0wImwlfiapIVe9LpyvAa6w6afEj14ah1S5aGCQpyXak62CL+EFatbuusOUjo8koUWF10mEsl
KXX5MJ17e2BOr7qLzjDHY3JsRlMeHQW5E8fIbVORRmCBRLtIm+QGs4xzcqy1ahkrdVaMMtcYiWXR
03FZYyPwk4K0XbrrywzvnkbISqyj6MdBzQ0j9K1R5cVcJEabDLEUIkZwwFMT3WeOV5ATNbA6DWDM
9IykCKIyznmoY+3qnb1GK2ZNyYMLHd3LznNZO7KhGDZdh1hl6uM9oQp0+TLjrrYYt5tY5fJQ/RAM
aDDmwPXSln2Rtfs2NOQ33bAvjvFZOWoi+DVpvtGO/+zzSggU8cl4G+4ZskqyFZS21Sb89wsxJreB
iUCx71t/NXgd4aSoqXd1ph/6wFFHZVRIOsJgP3rtD9l7zdYSGTxLD+hNZYerTBXeUVTVsQYufBza
9GYcZnj0HFuNfY1RqgxWQZwNp0iyyunTdBChaRw0jASI9OPjlE7pkRAXJImZvmn0arxtG31vjazB
uY3OBPDtK7fyunEVuS9hXl5gmP5ukik+76A9j30SLRvdZs+l8+fHfZI90OZukmy492mGYgf0ysuu
ACJS5Y29mCg0j7IcGKjb5k6fqmGFMCLds+Pe27pEgxO2vwMmENvalJKWjYwufVoNnqjVtRuWkCVy
pvHIkqzl6CTeZU+lmo5n0yFVF7ETovhfNLhoUNEeCSznClnavW2m5hLHbX3qhDxJyIpLTLEvrePQ
Jw5qAuDK9T8Whn/vHv/Ja7U+92lhlrJXxLzNEAUU5OdBQNTbAIRs37l39Npc2bOtnEFStSY/fe/L
rN/52dm2e8Clbt1vdNQ+JGk9G4x8L0rZE9QW6MnWDZx9YE75UgbsJEfsm4sBIswiyDp7+R6I0TBH
ntNvkDPb5I66Y7FQJvdSNGeFwDe+9kCUYi4x4NvBNgEjY6Dbn0IcBCrCbRQblzUJRkts9OmqruWP
CmIcioGCPHEdRm5aA7AM04jUj8Bb46gwt943p+pdCfJhX820m0hb02Jd4pbxPw2+aeRj/iDr+mwS
kbKtdAxUtc0WzYt+oiZlrxOEdES98TXooaUYXhjA4aGjD1bugm7ddR8bgnZTdlWCKM3GuAW+khJG
PqObp2pDdBe1oae+IfJ+aRr782HjqYEF+748mx9v81BDJpHGHDZve4vDJsvdlhgy0KuB4W2zX4Wu
VZs3JsabBp/zImM7oGeESCPVvfMjXMR+wI0aG2s1YjfUqwwNpdXD/vGoQP6nSvnDzfiHQ/XQ4Dg+
JhMcCry8Ph5qNEXUmXWanZ1WF+tWi3c1ZWSt2y9Bm+i7ouy2o6xYRNIZjeRD+1RZ8WzVtJ6r5IEz
4BO4Ytz6NbuwMimWuUPmUuHE9b7Oy28OVszn7ePtAGXXIccJdx1zz8+jlBJRkEXgV3RGGJjBmwAl
pedz2l+faJdknI2inrOgNQdwZHYXAsaQo3Nq0WnSNZG/qsERu6p0ST72yJgtHOfB0LgDJnTM4Lrm
WAJiixage5tlRtfDmmMcID52iuyFIddSKB3j3i2ItWSTMElQ6ZbUH/9+Rd7Hj5+/pOeh8hAms1Y6
nh+vyORkLBq9zM4Gja1TT9JS+jho0oSKg6WdKU6/QQo+O7JQ7ETsilLd+1l0/qtbuWvosEgvuqu/
H9PXN5ZHMetTttL/nA1SHw+JgCCvLYkPOct4P9Z1tSyVwPddIV/Wh+GRkvU7xMfnhWJGFFs01Gjf
8Zn4lz5+IpHCE0Z6CHa2NUJ0VNna15ONMaKVdLCNs+OjzUaXngDOb26yL608PtmmAHYREbmgVY2P
n9zgo7DN1kjOeTAGKyKviN+uFRYAtvOQdRnD9n542WSV+EZh8YXrMX9neAI+zU0TP57zye4VjFnV
phHfeaiJxtZ1reE+BcfhSnj4mYx/k88JmaRTRCoH1QEf1KUdFtj7WQlR6+70UiGCDcozSh65tJF8
IdoBy6KHy6YSycauikOmjz7dYNr+PBk3SSWHrSSkcxUM/mVHlvLf75svaI33r0TCJpse3oWO8Wl6
lsmuMppeAiKEDbgu5+xvd/Tbo2qRpns2ijny27K1pyR4sCbeIWr/7nGaP+Lz48TmiYJMx4TlffZg
6UkSJdqkknOnp+vI806y0C8J967XmI0WpBsjOgXeCrCAxgvbHL9X/jrTXNKuWQX/fj7MdxDTp6PB
zye4w8y5W/z+hvvHCEE6lhWU+pidI3tAQN0WFwIzt6ll9lVZXgtzrC5a7TnqA2aJdIumWmBeSKvb
wfDSvZsTUN0bhJXVcIGPxDqR/aay8urI6pKtKZ73wJt/a038mOe4AdC3o83KycR0BJQbhuh4bqyj
aKxsWcIy2xoiDVd9TL1Ewnm6TWWuTkMdXo2mMLHHO9YmzYx8O/rTCIbWM0CDb+pYWJeZAPc3Snc3
oKU45Il7XyV2caHDTl2MIjKPPWw8KM0agdTRtHEyRWsmGP27AdQWaxGJzMmpr1OxCFPalZjKbkYi
jvda06iV3mk9tV7o7ypLngIjTPfcX8PBAGi8TaKKiMPGzpcWI6aN77fhaczc9IRnPdxg7LrIs7g9
Zk0/krctfahwkkekopnMyElf04dKVlEm1IoEQXXwHf1l0AwakpSIETzf2IxwXzjNRvL+WbrJeHYh
F+/zqtlO4+CcfJzxUfPcp7GxaclZXmp6dfIxrq1giG+nKKARVr8QM73PTRRZEUPdjeD1kYmxWmoO
sFkRu8O2jLgX0+qgmOHmWhAfBGlmi7xN2tUkexdVB3mDNfzVbYbevF7oTudee4Nm7eLOjMns21WN
9RqnCO76KI53Zklah231u1LRH2pZ71kgyCOtevOkKhIk20Lb5HUoVsw29+zDsxNJYySmLwNJTzTQ
xyuGxgi/peZAIqnxywfDa1wkxGgX8meDIm9tmX2zKcrxpYn1+6p3GVTPthotUdN6hNGjBeM9e6v4
Btcmqt7BpA0weBSjfruOLObenejHA611WH9Td9QjYBD5XVrG1BsGcFrbH3ENWvom8k65R2holqCu
q6xu44xYRHSu2joZ98hHo73r+NpWt8Z4U9hEWEzVr7a/AYt08mqrOTopvq/J4kq3Bmd80gdF9qG6
cUTMN3DKx8a11TGkeQbZsWBz1G61RtCFbIJoZ9XDZZE1N1ZXl/us9g7oSfHhYMNiV8G8eLLcu8Hv
/A3j0Syd2MmhGHeMG80cCAj0opsodmDQdJdlhJFTOXhayjUTXCq/vvku/OEL3J43LOsFJZyN/MK2
PqtdDaOtgyYWYPQtg+QHTjEdkBqpEATD6Zfs8rn8n5cDGd27qHgXMlMIY4Lvls0vJvL/PhALMYgO
o92zPo3AaG8NpmR2fW76hKfXajYtqG01UGjpg7Yl5/i5xng8FnMmZEDOY2nOUh7IGwBhnpO6Dr/Z
jv+hhBCzl97wfSQc6GI+LuRV1+kNDl+KFludZOC/dHo7LOr46v1D/QaNbN2c+vY7If0fzwStDaBA
c7EEVuXjB7eornumFflZuEQRecDPLTHyLi/MgZBMh9ey0e8XzPpFerAdNa4cceUwQWLrnn2z4Hxh
2M9XxbEE42rkw181ylobToRKBvnZnHdxQTY+oM62GSWNBm8utvq+lC9xkyXrScJqrYjdBE2pVtbA
i2mSauu6Ok6QAj8QZjVBRj25rX9fFP9QcLHzAF8/pwpY2HA/ni6kqyJPHaM4R4JJ2JR7p2wwj4rW
vE3XHn35Lnba3d8/0/ism+S8sK2cwU3sEr5WeTHxt21oW/n53e/GojwgtTPbDaQaMEJ3LcJujMfD
q0VkBgamDDWovvT5h34D3sQzvGhdCreg2fUdjsye78tPJQJtXQpAvOOubXwuQEuN7NfAyMtzIqpt
0Yb1QZf53WTl94zwPAx14bANxT0mqZNOzMDJg4y8MqJnjRLQcrVpZZkUrmlZq1Xr9voubl6xvJN+
bXkaPz3YRzp2HcTpXjtDoAkg9J0AQl/pWRWuWKW0DcasN9Hl67J1g/VQ85/NCxEklWJh45M8uHQW
dX9Kd7UNRjPDEuPSmUxUQgVVAU4fE41ZVnVVsn81jGzbC7KJ30uWKbONTTN1M+5Jj8BMRcdM2HId
27RMv7nEf+iz0NL2KbSwN5q8Aj5V8rWhy2jA+HXOVfVsRKa8npiv5GJgNGq6rFlaf5d2NYap2l2W
TRtscu3EyqHvwesxEqMsNghORNtC00VGAUG6NKwrep67BLQ8liKSBmyxH4j1OjV4nnjWMfS5yqT5
SoLttjKZYxt0a46KQChGRuZlRFWeluraQOS6r8TQru3sqXCxgfCywAHZJQXdcDh0TfksK3raVuRa
17G6J+r1SrLTWyop3ggELTG+6T8oIRgyhZPYNu6wYvS47JKMvFJ7qFdFop9E3/ts3Z1nBVsEglBb
EUHqWFuhU1xGLukjrPwQTsftOKhx7WqNxwJhTpu4k4SxOGI9QpPfl8abobru1DU2LJ2UgKcSrk8S
NJugaulTNHW094EeY4rTvGVBtPy6xsikN663hNkV7zo3ygkcboa1oV9UenOZ4h2hctEsrI/1pmFm
2akm30yhZm56K3jUBc9bGnvGyXW733Zpb5o2dU5TiDTN7SPmrZQtCzOLd4SNMmLt/Ptkn4tRXTfa
id2qtQFMhz4MVWipN4tENLtyxEIw4ZMsIhKGST5AlTbV3m4MqoAlKpoOrRdeaOn0lpuJt52sLFi4
AG/WgQ8+kmlhUgpzXWixt4+H9kHvsPIaRr9mHH/AuzduXK1d+c5SC5tLDvaONyfDZgqJrhflCQ/4
avb8uSawBLtJim9aZX/aajFAom04/4+g+fTxNcr7JDX6ZijPDkaxVZZHd05RZys0JvoawLhrlltU
TRrshul+sKeLb562+dd/emth5mKCBC3VcvXPOz3qTDEHm5bngUu0wchUbrLWW0/NtLXs+uSYZoQf
NQm3ZdVda8iUB0OE36x2f3ip0xcyqITonHAG5q3gPzZXQoOoHaXAhx2rfKjiDNc0gx+g89y332wr
v2QXsIDYpmsaBok0742Rj59Vd2agKkcvz1PCsKdXr0OaXFZpdTKy9KKIoZH2XXao720GvnrOMGQa
Hrs0+WWnM4GrAXrHiJj9Y7FIMv9mKMoXUsKvrVYnBTnZDExALKKV0GdseAW9/P1i/WEX6gsqZCI6
YL75jvep6Rd0kbQy383OyVhtzTjAZthCHuvlhdS8O3cETTgGbIp7LBdIGPMFAAy+ml5UO+CQt5gD
ES815TJSSNNzSgwe9fjZr37XQo8gCUyn3JXHwBcXDN+/Wbq/9KLwH3OPsTzqMI8Jv/l44iNHjpkp
VH2WjLllFd0Q6fuTGQh40yE6R/zN30/W1wp7fqyA2qBEgUZlfq6wg6Ypfb8Yu/OgmU/usdXSX5Xr
PBl1sGZscB2N5dr16kurNigdgp0f9Nd/P4IvBRLiNhhIWCa5WcwvVKix0aZuEH5PRyq9UH3yo5LO
TTgNR4khCrfPI1u4h79/pPn1LIPcBANhzuo4zvin4tnMG9mbgRzOJI9cybjatkhGQ4mKTFpsPU0C
D9R6MkEzKEjHammjSZ10f8WW/imX7akfjqQWJK6z8iMekAR2DzrSeap39rJN0qcPQ528lkZ0StF+
/f3gjS/vIprv5kyTpaSk9P3cQQ3S1PCLztHPMF2OQaDWXW9cl3l0iZwD97CrQLcP1v1UZE8Mrg96
1Wy+OYLPw3SGd5BkgK7PnmPC/z7dpKGktu9hCJ71UH9uY5eBs2Noy0arF73FIMqjSxvj7VwUIcN2
UZ85QfYijtynUMpr5U3fvRq/Lg/M9bmM81lhJ4CQ/eNjM1VhYdlhrp/HCeFyo8JzifJKJjoE95jU
qNoBJZDqV+bIu5mE8u8CxL7eUAxFmOLoeHssRqSfutqWPeKFR2BwNvxgTyDUwSUFm8L/19hre+lW
35iV/vDMYIZAjMxrjvL+vdf6j6WgqNAzNG4znWkjMfvyhgI+lvmLoe9ShDommdC7mRr37u/X/Y+f
6mEuImbSRXFqfjzJTLV7SAzmdC6qAPmeSaCqiVbb639Tul/WabJHovadVfnLfoEra1gmoDDO7Vzw
fvzQJBOeRpicfnYS6yUatGkpO1cuA4Pu/N+/3tfdJB8FqZjXEV6T+WM/flReDVbGJFY/h8ner9u9
8EAO2GQbVAtomHudVl5NrolVFduK1R0+wNL02bZIbC/NgpyYjT/p3zxrX28sZsoGPZDZ/Ubx8+nG
cvuMO6AEr0uH9GADEAgvstrYD3A33bg6/f0MWF83FXxtbih0xnQV2Nx/+rgqtk1FcWOerQYeInaC
s5Xod/ikr+jXI3XAoDi02Z2hNUDs85PtF1dQtu671jg6NcLeuhTQmSDQ4LcH4OmLY504P/yk7Jdy
IPtwXOdFIxajzXBJtP5vw8tey7jbmP0IMmm6810K7naY9GVj2cy3YDUjrN6ydmGFCuMSTRtKiFj+
ngAQ4QwvyPCJkKf5QIIIht0AUXgiU/6q0jEOG0bdrOoeG9cQTObaaP2SpjTwCfvWpOhlrgaKYgJp
gJuXNUD33Uu09umMR322W+KEEIz2xTig5kmPJCpXm7C7DZta7aps48aROPhZT8ZOB5rKaubTA1/J
GfV9WspFROg6uF1RUobD3chI8427dmeFoB66AJKqHOu92WnphngQBRAkuaOVuK6MYFdreMn8H04u
D+FQ+4uik+R9qm2Us8V9p171I819tE41YYr3Q9j8GuqLwYKLUjrl1pnqn1oyPPZgImpJK7mCsYzG
usVX0myaof/5jo/tFW6fuMNkob9FbXhgAkYXvLu0wLNKkdBXi4lM8NQrGJEz2YTbArvZQov0N8D+
9x4MFyb1yynMV/6sFjScSaFsGDDQF95jmyf7wovuJo/0DFxqIaOuBj9Nm1z70ngqNXnQEsE839Tv
tYzibIjlz7KPHlOnpIkXJa/g6vouvQ2RG8OIGbcWgWbKuCW4K+Nxc1+HwsA1krgX809WlX5TUqFE
Kar0XBcnMzWihfCTG3fERdzFUb1orsOsCZYd7EMffzL2vmXZigPMVul0Jx69w9gDQeoHBqWhkxwH
B+Nzg4GZFl+aN+0SAhnyCxOtaFdR3fb20zh6FkMs1wNymuzG3jp5LftaaC+53Y6LtqsOI1QLHeFJ
oVmHIEjZseS/DRs8kNkBpbVBL4rqlwxR5fZS++1qzuWsi1eN+0Kk3UuEAi2EMbAQmnai0qhXpf/o
4snFGO0li0BLrtzaPkKZ2YoUtFTC8aaj/d72ftCAv5C2A05svM1649FFCZwVwysL9y4hvY7Zdjff
R/1Msx0To19M4/M45doC6uOdGfgPXdc1WKgYhpvefdlZN84st9eJTFl41bBLrODJbha+bENsNulN
I6Z1E6Z3ovW2gVvIZeqPT23YjNidDEot6uXaF4tSS8fVGGgXBAi+aXBGiesonX0r4b716dpDGk/8
gP8QogZaUIYwsi73Vts+klq01uLwLo76x5yYmUVPxuLCRBJrt/WOfJBnP+/PqEAwWVbGtdYHR9tp
r80GGprurZxE/ZhTshaWWYN7jy5UiGMxLCeMplCuilIflrDAyaiBDEMiU4EfyPhhTXBUNF6WmGaX
wmnEskK1wXGFj3pzQetkgF26GNlMrGUlfk5NdxtN3UovugptCextZwY2o3F4zSy2E3TcN33ctos8
Vis2YEB8yhrpIDo0aaeKMcB7G+ommKGNBdMzJHOUL6q7jQd7xQbKWAgXuZ1vdKinLXbcyoVcJdWD
70Sg46hdK2roLHKZ+Xg/RJHfqVp/9EIbD9uAiyz8MYXehYq6K2k61qI3kmeEvndYIapl31ovU4Ej
3/oxocZblAMFVVeCSevNfdNGpxxHqqvGXc4sblLMFI1Iw+zez5mNySwtdJAFjrwCHGmRXUYEUV72
h84HJWsYyGx0j28IDI+0umvOC4nYYLBBg+GrkHUOLg8ktz8BIjDM6mcYp4Q8NZCmLQaoQ5MjD6A1
YiuNxiQgIwwYzTr0LYJ562NYTLdo5f01LCWHZieCIa3to+XI9dCnPWAd8jHn1oHvMlDzy2VZR7dp
KXJsKjWGByZBhJNBPwkIuUrN4BQFe6jkr+0YtnhsxaNGj2kBgeCXngzX2OND3Is0DDXckN7ow/rU
s0VuUojHAGzMkomOE/WI3itaKyKML43cJa3GcPmZWYoiN6rpxbKfdeZmwCvZN5/skMx0xmr1BgA8
7Lg2PuV6ezAcJi9/X+i/qjDe13lqOYtmyjw5/ljq9FVgOpWS5nlVEceL/yFEJV/auy7q39wU3phb
4ZR067em7q8Z8mwjy4JnYMrF5VCF+78fjT1XFR+6K7aHDBiIPMo58hLdT7o5aBCpR9CscWZPvFBe
8KYPHidbTaDSil+DE5RLlW69xgWXQEjUkEKMs5px1eXtddhWx66rWJlM6goyx/oxutQxmDeWaMjx
QdBPStmwGPrr3PV+aUP8VFVQxBMfk1uVv8VW/ahV9R3QzhuLv6D35fMdSIXiAcWBsFeG4Pb5q0J6
atG/XteFdit7UDGZsp7S3N32TQgLx8kXld6TGjhiKRyLeBd16rG3pLloZH1HQ+6t5n2AntPgP0Rs
XNs1obChTUZC1H9zgf9QNn44o59K2dFXKu5BLp2R0t+4Vnct8lrigY3Bw8nXEb3EN8XzHz6QYA+D
lgW6HfNLG4EY1LajpNRJg4wzkn6SaGlUyLrqgsW/6R5aS32nvhDzbfHxtmGrx1AFbTdjua8qGqwB
NjFFxrmiElmkXngTGeSW2s2BsllDOEQKryJGrE6bB5UxptUF/dU8TZsFoxBBLNoYQAlytPjVSuTB
jIqrzD4htIq7AgWSCwLUGKky4vVUNEB8mXsteGPvBLrJBEHwKi/JdARTU6LVXNoV2xK2SOGyz9Nb
fBkWWcUh9qiZwxWP28zOrEXjMzXs+pkGSP71WDUYRWQ2UMbhFrJbEa2GJ7c0185k/WoNasYUII2l
iO02vKkjIVZUyyQ0t+nk3KfDfa6hegiFe46t9FrTjOupRDVT4IpNC4W9onYiBBAlFIL6d++NvzrC
PHi2n+N2eC18sQnrFs6wNYwrLYCRKQWUYl0/TC1EoVHn/WxM2FS8azPEFwvFjgKrf4vBFCPe6w6R
H2Sr1Ku9VSj0fqFt2zo5kRkAsTjZuIygljKxHJYAfe01SD5SknYb782POzj6aXiqkC1uvagFHqLu
Qb+nK6Xh/PCs6b7QzNdY9EQaDupaVCahPQOrjRvvhCV5k6/cSRdI3ND/VmY+4pSOfhhJi5E27tdo
+YIVwSH0IfJgUdDrWcgQGqvi+BZZdp2RDPDN7f+HBgS6V8ZaTIhRVrFX+/hClS6KXMvqjXM+jVv8
dAMBapo2bWr1Kl13VXTWndfCzQRP+veX5x/aQbQeDCSZ+EbnJtqnDTJhi7UTWpZxNtJzLdQ9+Y9n
5CiRRgcIwGgx7udukCirU6FH3zyDXzsCc4YvnlDmmiY9gU+vma7IGLdzec6DMlj+Zi6e0TyYRvYr
gYM8sYy+14HffOO5mfPpuUc+RhMePYDwIUJ8PNcZ4mZfqgrTvKofR/dudPUVEQ3ruJVPWeCt9MB4
/+5oZQ+xN/yUZk/yU/RdH+7LYTh0JFzaTjqyNqjTn9rMXisTwxpixSvvMCqeUDPfjWZ+MroUXwb5
tnm67dLiAmnzop+iJxHHVwyebv9+Nr72MufD8DHe4Gf4gxCgNYrQm8irO5NiypTzLUeSvxtCarLI
gptiuLsMgiBM4kMSFI9eCXmJseiu63amgmTZsycVL/Rdjy20SFR6GxX+zKoRC4V3gkhsQyroNf13
bc4VcG599+B86SVy1C4vFVrAyMJxEH28mD15JXkxcvjSk08RlagZiy1l6z5nc0aQxDFzh5tK5EvT
7gjRAsdE7vD8FZKLGProN4fz3qj7cG/Nh2OSkAC92UTD/uk59tMu60K7VecaAi7G0wWhQFShXLbU
mi4rWz867U+RWxsm+Phb3J1Da7i24zu3ym4Lv9mliVxPNU1AlRDWWI8/imIt5aFrmo0TNEQV6y8m
P85I7xb4yyON0aMbNue/3xQ2gO3PD4mDNhvfNgp33FeMrj6e1zYY4fdZ3nRWoR8uctqniwjIQ+no
T46BDbsafhK5cjHOdb5TMyP0JXkt3Ewrw3psjH1rBr+bxr+O9frnNDn8Cr9/w7B7H1QPtnjremfr
JMXJJbbJaHu4qvPWMGNKbESqXQxw4xdpON2rcHho8seaQXziyr206uN8kVM3OVhT+wZcdBc45oqo
KFwCBVNX9zo33yq9vKiYOY7eC138S9dvHzv4ryx1xWVeoqXJWufR19VS+aTUQLd1zWYbs3WLhLji
EuJ+Ta+KEnMxdM7VOIwXhMCHi6jFPTlll6bRhLgF8gMZVtmiSKJNk4sfVjpeOfztMO0tv73Fo3wR
9mLdDPorLJKLrvMPgv3JIRT+DxNwVgap0IitO1XIc0Xqkx26jybRTDPugcryJ0Hk19qkP06memm7
ZBNgWPCicItfYRdF9rY3HgYvBJM7omkjYe/UaOxpLRbXhAGt3zOtrTV6i3V42VXdPb4N1mBwIhP9
hdppYAYVyQnN5AHyzdpw2t/RNF1lMTuf9LJsX7TS/kECE3wk2iuxICsd1W+ltH3jdBe+xeHlF/Pw
2gvu0mStSMFIg9ve766apN5rBIlb+Eqklt3pgXkTQ0C3S7kT2nhLrmmJ6ds4jSr7GWDlstv8xc4C
GlWeYpheI0bzbhwbaopBR6t/S3l6c+Hs2r7alVn7wyNlArDrWmuK+zpyN0WLu6HjF9YuuyY5/RdJ
57HcuBFF0S9CFXLYMlNMYhSlTZciGjnHr/fBeOGNPR6JINB44d5zH2QcvxItufROhSr2LS5aqHWf
cWXevCE9OZJJgLtJEu9T1joyRTaTfXgJjT3fBDczzOVaZSQxVvVSVPYGzzfXPp/zOF+UpMpn6liv
KabQEx3TJj3CDHmbHm4wQgdiIZe9C6/FbJyjGIx9orQbgE2vVWhzuDYPk5OpUOUhKeWBQVWvvxWS
hLKYzg5G8FLXQt6DoUuvYf1VFGmBTvg3Th2ZqFc0hdtE6w8V5jxzjNYKgdHeFPMY25ccMuGo5+ep
1RyFcrQa+0PLa+QvJJ4q1rbt+xdc/5tYEvtsMM4ShoauxF2RC/8bCYAobbAHpCdSKqLROjpRe27S
5BkVzcPZEz587ers27B4znSI0jztLLxq9kcs19DyYh7iQxrtZBeoqvfCPNWmixpfA2qvkuZ2bxwB
J9B9hQn7cPTgTo35Nz1sWWtuIqC7efSUrXJlqLfhwWIeVC7V2rXnfeme+hLTrlu8JeY1TrOXaZDk
VwS5Ix15i9We5ZvyHCzrDmT7gtXhW/jxM8tXoKffpYgIhGpv0wyrJCag0tRNYerf/09Bm/YN9/HK
q5NZqrtEuZjZ3NJhpOv4NYh7HV7Hyj3mDb7DXshZUkDFCs5ZCmy7NPUT+uVDHI/zMgk2dSlP9G2f
kF9g3vZHSx1vajvksy4dt6UI97WfA6SGnDxhDlG3ZOGf2WuXbuxvUjhrPxcHWdI9MLS1xuDIg7Oo
/Hbr+d3DLdHeWCg14957SyN5p2K/TdcVsSg+eN8Cw1A/AOxdYm8D9mlTpfY9RfXL3rlBzu4ehzRf
BYazbBWk834Tbt2kmhHcTNcTFLdSJOtKi5915Hw17J46tdiw1N2CSz2WJNNN81xGkqLYuwrHBh5y
KPKleJCA6cQ3z8sv8Ugyq92VMyqaF8fNP3GKfFR6cX/p7fKAelWfDdNTEekTQginea1Bfff9z0LM
zEBeK1UFkpNHHGY3M+2+U4f8j+nWYiXGvQDaYBi6A7PY10amV9tpHjExLZzHJ+NdmPJcU532CFeL
QqHx4gUyt8PzNBDNE3NdJi0hg+ncNN2//2e7zd5toTUzKyyde90z5cHy1gl4FtPxkmCQn3Wlu/sX
Tx421ncy6TDxmUwPheFrtxAhkZfsRdss+05uywoNDXqwtr/kFkaBJEPHckTw8ZXH/VqOjB1G55jC
jO4EnPqoBwyp5f6bW8udHwIcbfsn6RUq0g+nYFsSBK961u8rz7uacbNzRfElGuPk8gPmbcf73tnZ
PEaF5e8VxdmZqbEb/HzjZMYXsuRLNKJBQJglkpAUMb39VJzxGuGlrPOEHLR31pC/li+r2dBGn5mV
nds4fVf2DSD5ma2rP0bLGClqR+a54zqDJtzV6VaO3H8KtUnawzfyScsi6Fh9FY177dt82bbuAdrk
ZxdaT0X4O05k9EImrRQfOLcVQORlsmx9fUteEDkuvnKdnpYeIHCqeFSR7iHukyNDEt8+qj6SMK37
IM6Q/1kwW5XOt2vU3wHYkEXmNtAh9oUJA4JPRwIO+IfOf5PTrmT6Qo0KbF+W5sZCFuVGc5yNW4Lu
j9HZWAPvobhN3oQcbhEz0+kpms5uu+qNWRE2l1TBS2gzrTbaJ3aE1zQLPnIGwfWiTsyLAS436utF
boqTaA4ltQzywruucYSTK/LXSI5GKOV8v353acduNy0/Gq3d676/1DF5SNvcFLq6ZOQEISVZDpnz
4Qv3nCn6LeHRZjW7qhlNDURgCK05EVrOpobPDscH/IOtviC1w4RG4pFqgYQupSQWwTjGCpP0utcm
/Wz+9INvSTpFVIlPuLutwTk2lQUQHQGXTNVCdk11qbJ+FM+OXL7Z4GunUavPMn+2XXTF48MMVdKT
OUjhHa98jWNS/PxefWsy8wE8T3DtNWSLQ3RwcCz3FkAXyxbDHArqM3bGdW1Y5HvDhp/VhXcUKi2z
GWHlSH9RV75mWODWlr40S5PBiAq7kPUDcBSoY2bGE4tOEH2PVmQvMeToiTP62jfjIyPwD4Awq+NV
N/hbcgHuo1ox49bakLw+fl8bux4V0Z1xMs7WJ/SYHBpd8RYEDuXBsHfd4q9XMJcwrZxlaSoXIU+w
PTKIsAmWzer4vcHYok/X1tXM37TwqCxNb6tV1bqNajHXIkwnsa6+5YLU3wH7UJJS+XaJ9kpl9GvG
hJbqxdJPUo7KvnhDMJ+ST5tcs5DhbaH7mFTwYejS+xzk8BMMOKCVnhCdPAwOqv9V9e5HFFBOtW1y
swdKG3VyWaWas1US+6Uc0nkWbdhWsbAMX6ES4BnXSQeiFjxVDJG5IU3eOupJjL0+M80aNjf7jzBh
VyRgXYwK5URft/gH6lPu4+9tQv3MeOy9NOLtaCswyVghBc24lmmxzDzrC5fSvbflyS7q9+kQVibu
Ox+EG6/eKiwqVOJg2IYYrHHyRY1Ik8Xl2wRWwxQxhbGGB18HXSCygJeiuQ8DfWdF3hoV5WfdNh/Y
tyE4aeqF0+LRt95NEu4Sj/2qm4IQc2rIROT3pPC3mJNfmNhRVnjemnN3rxB9ohHvlU7vx2zECepF
znukKV/81I1nmbOGZyKx2M751aXsqldV1bdtHV7tyGEp2+7hZf7l8bCoKrGcluS1l4RsnmeBrfcz
R+U38SXLIAc8YON6+2QpFHcXCHh3LRr2vv/SpvzaTnkmOp/I5SBwjVPZ2y/sEs9JEsKBHnZWUi2B
Qs0bhmuzLOMymy8mYogZaz4C946GLhWgCMN3Ujq7Ng1PaRz+oJVbJDdPFU8viC9uNp7CKn5VBFyp
0QApkD+9FMmoNyfYduVVGYhD7dzzJJeW82Jm5Tnm5a6JdN9M2mQKkUVAZeiErM8p2DxZX2yhfHq+
F9MPJKdMp5QiRKILhk+v6N+NXHkoDXUtm6Y6lGfgfLjlCRWNKofiSPktWJctLW18SbT0oTXOb7WW
bv7ea/pV+PhFuiR+9pkBojFZllb6qoUjq9AoeI8FQktSpOcezE3hOTs9HKaEkMtUBen2+CReEUzn
cOeSEsbpWzcndt9T/AiqLO5h4hLJqUrs2+Bih3j4aMXe7YZrAYUGXxa3YRKIt/DMSP7dGIgaaI2b
qcCuYWhOz8kqlyC0KRDulfCua1K+uG09Hzj9in+xu7D4yvIUDFQjljuedE2sfCxY7EHtbeezJdW9
bFh0HSlULR3DosBmA8r/nWlWtqCV1Rh9pgtfhhNSfLDnehk9jNF8J6bxSbjkNbNK6lyToINVUgfv
TmfvGB/zlw0NHt0sOQ2UGnA8TpmHSlhD42ihPoj84pcQkoPrEvAF3i/VIPvj+JoWqanj/wUaQOjM
uhsq3XLNfL6Rwa5BUZWUbTnrPf9hMOzkYp9Vmf9FA2fRYFrQwdOvRBn2zKnX9Ri8hkb5HQFoWKXN
M/HcWTp2Ggs0mbGtT+g/EyoAzPGSrNhVbWXVmhCAQ0fLN2t7NV418Z+ausoBMxgMQ8deab1/NC3O
ZDEC9Ah7kIaxuCCT2ANPjwi+kX7LsRX+Db0LvJClpFrp+9HMV43e/5j0HSJzroGt7NmxHmBcvE/3
P0FDrP2cT6dw3zJSB1jzoKLR263VU8QY2cK0YHoprGqa8mxkjPCD6jDtchubEVYHk7NPXvS+e8Qc
I+jCLl2RfRoG43gZXUsj+/13KmdG/6XH3k/tgfqNDkl0rKHY8d5lWzR0+R+JpdPso74pDt05ibLw
226mu7ISD5ticsRCN6tBfpDUuFEUIGDTQesZF9ciKh3a5TQzx0Z3EDQbwCdhyCRYTsxCAzFHhJVJ
QhVk46kvRP3WN8VR68oviPtrOBFTzEexNWPtXKus85mx2ggn6kuvZp+hQ9Fo6Och93dpk217GuBA
aV9Is3/1neDXmv7iPo5OnpW/56N8KCOATfC4L6Px1tg+jnvN/msz9kxO2R+m10wxGHdnlBvgwdWS
uO2dY4pXfs4eqMLWZmmP9UG5Jp36ljr5syFdbOaE7Ydpdts7PN8SMEKzqTT7PAyKXHiKOAvV3SD+
n8GvYXcuht+OpUZLis9MNdGzjHWxrCoKSyf6i+iLQr97QbS2VL1iRbu6HiCkqYG3D0r/O4c2pvgl
odXY3lsmYkv7qPX0cqHSshrJ9YfoChK9zKNf5rjqcKmPXvZB/ncV8u9F138gMlybPKMNT1BDlE9k
e4dqExY2HmK2urI1fj2TRL5RyRZazy7c5+KSDXXROpooP3eXKWWXMVC3qNVd1+Gjx2a6LIXYRdUU
D8SvK3SHHQMDI4OdTOYX98wKf5rCecRTX1lBP0dUQHuWyJsp6+9G75CLJMCvei3YhoZaLbVu+LGo
yxO94oGqoONmsGEITdcuMMvOvOs5oIh8S2lzAR46hGyAgrEa8RwDb10wyp2+nUoVA19BlS5Tf92W
4C4c2DszQZIfLqYO1mG/ifKWw9H4dr3b36RJH+ehm7w0UzEaEHJTl7Toge19IPflTQLxS+omJ1iU
3yyOtL5W3+tMfsW6AnWIoCkKKaywu0KfCqdVEAdUr2GPHrrd+6AEFaJUG7SH3WgeWm94KSm8nai8
tjTHI2llfqfuoA4tJMYTF8Y2vraJfB7eUxhy0z/gcD8xws6m13E2oDyL3aGYFTW5Yj5RtNNF8o3i
sxRUiKbVLSLkUnO7hVdXp/VH0BrbOq+2tVesc6sjSgVZzpjEt1FzEKJBO2BNMTMg/c3DMZsz1WUU
OGVRO6UO59sf9pQ7F6bo5GKNd+qHfUKjYzXmA+rHHvrsMSQJNaJwJXkJvYl1AAF34vSl3omvGcp2
JJiE6UXJ52jDTDRJoO/Sa+J7H0NtMndtfmzB/unfC8ybhDvYeaC40uuWBkxbq5yO35QltWkEN8kH
tZJxDUVuIbXwfWhAEvbMP5DN8P7uYuD7vFZG3uqWm297evN2KDG2BeZOJFTIAx620o3eewqlRHG3
XWl+mg0VKyxLCQIcnQgUq3hXApaehTCrqPChbQ4LQNg4RepNhnnQLXsGbTD9RPdIFP0nUB2K0Yjc
sir4A0f+FgB/YZhK26wYb1HWkzU+zBMvfAl9eS14Lw86Dx+Qw5ms5HvjGccs/s7L4ivOkj++i5UV
h+/SVZ9G430p4UuQkT/Hpfn3ZkN/uivudjNCz7QohyuzFVBg8KoJ49saeJuNZvYKrQi6fOtfcimP
A+oXavY3YFsPnYJqPnDy8uxiFg3yi7kLu/Q7kDjM3DD4rNwcCafFcpYaD4AckqfOXJNFt4WrSiwN
T0baQc10S7lsCOVi8IHkNPI+xhp1C3kvaG+s6pHX1dJWJgBBUvwgFNn2ZQ6ENFz7jhAAhwFe+2Z9
DJBizzHKHkvmozKBsYAWihsvd34noZkVRMtQH5ZaGuBFJ00DJDW39HJ0uPQt9mAyTyJP+7WyS17V
t0nzRpt/d6FRz1vPbmfoxJfamH+klYfCrsb1mFo3t6u/SWuQNDYkoKehg3bSMU92y50u/E8waLuB
e26mcZvlFWjp9itpNRq68hin9kvOtH+sCDqRWJcHBrUNFQhJJgR39qduyK6SaxR1v6rERc+fH/Ji
q5r1M2AmOM0rijy6Eaay0Bqx/ddK2Y3FRXDDZ3jURfLIw+Qp7R05BdcyhomE2QShIquWsjSfNlr6
0S6PFtRMskXWoS1XKtbSzkXJKTdKV6wTvbu1D82AbKZ3xxAs8kzmezdQDnk+7v/tPII+PJGL8gBH
4TCp9Uz6No+gII1MLjv6khAIeJywhRVMtjIQs/6qEgsVU75d2t9ctWgeqIwwLS1a5zk5pE5VNKui
NFfjFMco6CycmvGFpWKR8X+KbkSdKYpPWAF3MoSe9oi1hFStu29dW6neZAhmXEdR13a8/gdxNf1K
W/Zl+d2Iqz4ky1iQtQfsQicDFKvxTD0rxFpqeXivgcp2oTb3Pf61tJ2dHHUNX06xdjpKDOUZdTXW
enX8MHLroeVgwUunXLeTZKkwnrFt3fu4nytmusuVZDt46Zq06wtntjPTfecV8rM/iwxMea1z7xjj
VhJPIPXUIrDqu9/3r4Ro75WarI+h3Fnd8CCeR70yMbwrmfuWMpnDHLRsIuvDqb13n75LE8xwANhO
sTU6HyHJ1VfkzZtYZf5ELuo5oJ8mW0qbydL+bLXit8w2eWSRD5fsM9JE9baVSw2EeoAvo5REVI3p
JJcrSRz1Epqr4GFMCZcK+VKZq99ivfq24/Sih2KtT0HNgYJ+wuvsjZuVzKRg7irKRxL6ySrzcOVl
gIkj6gsdVPssMEfgoma/E9OeyMeNGuoEu+Qh6wIJpHbw4MWaubYItegWueWPHfAKK7pSmQE+w+iA
sKSQQcWIzP9I8TtQETShRlzrdG9p3tUo3G/db14rWvBBY+REHaYH2TL6FRJ1nOmY6cJQMEYYjCpj
Pze3eeAtbGmW81K0PxpBbvPSMHYZ3WTS0G4bZc7t2xvn0A7ePhR7G/b+u2IRTFPJ4mY72BU5NPfw
yrajEx6EVDbMqmdFUZKbABbV7Jg9pFDlMPX8+xVCk5ckquUX4IGnRnwMZM7OOi/eZ4PNpOxUseyM
2/y7L8R7HbmbqqiO1DqvYQ3Xr/XSX73p9hhrKJZGRnsq86axTV9NPrgvcYEGxSPJMpDDucuL7mWw
5TGtgptHBtG00ctsylWr8v5cayH0buITRxelJkS2YqZaqO6Xnem7npewJYeD3Xqf3jgyNdHrdeRo
Kyy8H1b7kwYMxpW849hTmLy4erUpZck7kUzKyiPPADjhm+L37001r9LmMoxFAsA5OJWovWJd/7Q8
35hVY3wQFaHaTbHNbHszJZhoMSPZqmJx6PrayuzNRRuKF0Ubt71OAVCgjJrZrfqq6ZhfxvxUaeOP
25fvaKK4hbrqj8tqYcxx2FnaIJg1wtDqge+wT+zXvPReAPrx6+VoHtUqA4A3D3rzHGIjIfT0t4/K
mxZ4722Tfan+Zbo2Ouu6Mqux1MS3yOx4E6rFYTAZ/+TGl8IAjGoKwVrN0Zky/tcyxD1Wg7JVRxSU
2OhlBhGuXMngrfHEXE+JlxX6h1ZGy6HXFlzQe6V+VMQWdFRAqGA3QexuS9SfQ2e8JKTvaoH+1AN1
OlI+lKQ++qN6D91n+O+XKYo/mSPP793kVFWsPgsF2Ed3zfx+PqbtFgg6LjvBs+OEvBGTrkCboHxN
EawUKvtsHL5DzYGhaXBUMWrQtO6eO95ijI1v9JtvIwKTLE5WInV+su7KxImmrmFA0ZfiLImW8u0f
oZFdiNS+48/ISc9nOUwyxHgQdrwsi+iry/pv/A4rgI8vUs23WcSIwiNpptDexim42GXBofrNo8/J
cnHT8KqyMZFB9z5wL3XpxhT1HnTxOQjKt7bGWp3rhFYr1lffuKTTqG/hoJwHHIOBY/6WvvfrKOLa
Wd4m7dJfyCxzXREIN9J7Ovrf9FiX1kkevr1SSI6n53JpGbNXNDQnPWk7Nje+NtMVYxVakn4oS9eI
3cYlUz45uvGSTMdZxw+jOa26eT7EzdzWSyy8RjR3BRqQPjbWSR7wIkiGYzJE5SrpWZ0R3MO+hSDM
qEMzFXvT6ky/In37Srz6B8P+yqqoK3Ox97L2ooTtPWalr6LI7OMLgqRTYEi+A/K1Q31jpvqp77wF
poYnW40zk7i6UTYGloK55pl3X1deYqO+Dln1WnfWw6q3AAHYbskfCIFfmRgO0u8qehGWpVn42XEi
z/Ao4hkPqaScawXsSHTlAXf1IfL6rdtgY8g48uxkmWTNyQuKLXICVr/m1Y/yh4/7FK/J0YepGNg/
luhZ5iovue9BKCwOlokow3J/KkPZOKS5uMpz+k/tmywN9nHNlJBh41FgKqWr2dNg12jT/pYF+gkL
rAVOvFeXRs8OP1Wy7elSkSUAtsRAgf1bls1f2+TGjNN6F+F8KAWIOTPY+4kZzWJTkGg9sPpN+xQG
g/PTuvq/3y617WucUY8nhfIFjCVIor1T3CMzvqtZ9Uz98ROsxdVOAM042jLLksNYWhdZ+o+0TEm6
q166VKHgnZ6KLKdcrQTwpxF+qSpXVlf1M68iGsjKHn3tPhPHeaCv+RyHci+HcqPr+aHqzC3cAcpS
Rv+06x/d0F+8sF1xq5nYYuuzmfkrEs9WnbT/ijpVF3bJqtkZoL9XRrfS3G/8qoQJG9amb0lnrsH7
49FrQU/oVNEpicXU3hc96c5FbC6ofc/4rIg0j/rJ6DO+O3TUvnFKIOT3WggLFJvQoo3KbzSTw1LI
yJgFdAeTH8Dz0wd4XbaRxCYHiUEuL7QpvCDVRVOyU+sUh/pN2MNvZQz3wuxvKmHlonZfw8nBXEgG
9JxAXVmdhihiZZyucq39NDx0jV2PqqWcFjD4Mu9xoK4tmeDoL7QPNQOgzl/Ws52PvXxd+u6pyDyQ
qH39hygS/QetcqhGP7Q3vlQ/FGYVLFWuA4U7qnqsyTkE3N43SIZmnigdhDYyh3rQEEHM+HKaK/Fu
cz/LwWLCWm9KGBiLzGTrlXZPjamm6fhbGfRfuRKxX5C7SAh/4ZfemhhtsgLoUbX6tVL918yp9ppb
P0WiHEX266nVFTUHcNyOM86Lqr9uMDZ+lf/xwLFQIu/yGH1i8XizWDKcoG4sDBn22zQkhUTpBvS1
zRRuUJTDIlDSmq+bthodmbmoyBSaJ1p8tlx1p7yamv5BFrgy77v6ZFrJpa3XssIUBDOeLATcUW5L
Kww3n8iZaMck+Fw59q9nkOHDgFKGeYXyEwGMySslzrk1LHmA/a/pRbViRMSgIKegxmYhliJRX9CJ
b7m+U1FHB+20PJ4TK9Nq501ZMmrsEqYhrd2s/KBbyqQc56mdfGhOPo8KCylR6oIhcdrHKLdRX/z0
Y1TAkQHuA/DDcdORCHWmxlmdJfPa69KlUvqLGpb/+GmJ+k5KEbIlDeGqJlCeWwah5Nq2gn7R6BSF
TqX/pB5GIcs7UHRzJhVctvKWMveaFYHDfsoKodTrBkkx8pl0LJ+g4H2NKqVCWT+dJgM6MXjmglxn
ga6LXVE3QCUav3gwcMvp5ZsG/maWMajyAt1elQ3Bfd6QrKN12nbkdUBDDRpyZQIVK1OICrpJED45
zHOVgHNh4EEzM9BZA1lhyajtXCc6oAY7CT99CUJKz6LPv8zE39mpYByavRgyaOZpVi/jqjkM2nmo
ij8q+G3zGAfvWJANi+cnvpglYRH5OGw42JaOQ60bUg6Glivn7cgX08cK4j6MVh5sVq91flVjcu4D
CtYzXZ+PanAQykXNgy+D2aBk87Uec4uRiDne4e5mCydvdtKzw6Wj8QSREw6LxDCWyeTmqcFCdcxN
6qh9DdwhmhILznimuClEkCDwaw+ZrB9YbrGcJSyoxxYbbX5o7AaxQJ8vsrF/tezoxxHFpQkQh1jN
1Sw8yLABOBQ4J74+n/67oqUIWrrH2MglVuEXS2FI6kN4o7K3L5Xq/WplTU/AJUvk5JmxKaH50nBR
zQMg4o4NZIJvVscAhfdyXrHhn4eGc6A0Hxh+VXfIBlBJR7yAnnbBr0IHNQysp5K3ZhAMULHmcU+w
I811/7ugIpwHA0w6Ez9PV720MjsXgkaKRf4K6R1SJ6OcdDVIC/q9aiJXcukf522Msi7tklWkIqcw
KXt0N/xthU8FF+8Mg8bXlTrWFhVLTfloyzhbGs2LoIE0eg76Xs3rZdfZYl5JIoUid2an1dY1zlql
nlhX/fZV+eMU5aUXXkMkBwkgRRws6EJihhkEDYHWoVthWZy2NxtPPmFgqCpdmqWUnTun3CyNeVlE
Y/hplyh6ao0kYEPyrtcD+qGOdTZCsSD/SrCMzywPk5Gt5Sv2a7x4F0T90iNQT8xSJPYo8Q0oZj46
MSHXLSbOlAIKMbViK+eyokYulMmxIfRPP1JhVlqoasxkyvRmNRuUWFJxh5ZKEoBajJdWS7ZVUAwO
O0Nr54Yt2qORQQyfBiQGOV3lj4bfaa5a5C27A31BnPqsHDC+jZHznZLAPpeaIORCXmQDSlHPd3HU
//iGywyjfx0HvcQ8ZrssyoyZaYubXnofrq5glbwYqfrZdPZroTK3SsNuR8b5fmwG1JNF+TQ19vWJ
O0PzlMx72EBzK2QuaBRJPmto2ZzCWjf5n2vQvcR45RhEvTDYK3tg1Kqg5S1QFvD8fDS8XnKkLTNk
79qccHqFMBZ/j2P3FEQPz0ksfB+imGci2A2Iplhdoa2wVNQieeyQA2vre502k/k1bgIjefZGgfoA
1UDkWis9b76gil1EgZAoiAy0Ecm5dbVu7UfJPg6cT9XzL8xOzrhcA8y4DOC1QllJak2eDcZfDYV5
E8Cgr5OPgTHqyLfsT3+rihHGdqYeVPgvrlN48yjpsGbxYznh60fQaRsaCXsl1chd9g2JYWONfo8u
NyCREode9I5UgW+oB6AaEtNYpr8UYSHfUnKtm+oJiZmmIf50w/GaVKCC9dKfcxfVtDreqsqTF43V
VVUHPx7c4VlstNs2Gmhazm3bvLcqY7hWEeNSLbULO+xA5QDFSnhso+JRK/5n1FPGC1SqXXzyI/sR
esbS1wnDGeTByv79iqST6bV2GR2dXA3vNdKj2zB9YxNoE1APjkRX3caBXIhOzxZ0sH8lE445N6VY
OK1OXE8LZ7tXV4jwj77dXXCv3FImm13lvSijYFBs8ozKLr8pnSiWOuA7GgnIToM31XZeP+nIGdMG
qkmjHT/F0FUzxPjuTG1dgvqK8NPAISpdc5MqVMbE4IWjdcUmfR/z9KnqIcIWzCslI2HPYZ4Q6uQE
VjUTwEjjTTXQzQUWgQGJvYtTRAVxsZ3gakPSbdlc5rdAK86BKq9wUTdukv8xizi5PHOiFPN/f+tQ
xadORsdRmG/xePGNaJs0KM6afNoOjScpjVtUPYs2fKKheDSusjXM7qVQGJrmecnBnO7Mtn3t+uqJ
u/qM89J3EPEMg/FQZfc7mu0xS8KlUaBUqdXuT0oTmWsNsVw3CI+mMBQlWw5ot59WRnLNqCInktkf
qMH+rKmE3NYUiW3vauRRnOinBO7aKtjqnmctcp+Uc8MmyrR3kpWbKqe2tttt5mrXRDMHDCcVdU3K
D6kp9kYuz0KV00Kwi/xlqKX1vLYDYrKJyyn8+CK1aVFv4mkaTHuHP5mMxxq6JSBg3pBRzs3lYyA3
AJAjh5hjvcSyakG2jf2ZYprLUWhw4wbtEfYJunYzAVfzGQTeNcvTG8EzIxDwetN2DOBQf3cj6vAw
oi1hbUMa3qThxrEXjuz//rFuunZXN2LVeNELD+ePtKO/1u7fUiu8jxWDE9DKTCFtvF60F174PfDN
+42PGdZfp2bkLSOwpuQ1WvFSlo/Gj7lp66DaVfjP8yxR2TK2xAfZQ8DKQmfg5hXeDHZBse1ca1yw
nj4XDZvKTmvF0jUacKqGs0ZEmi97ki89KyCiB7B83MGXs9gcx/3JTIfPxMKgKnnBpA3vRhF+V3bw
Dir9OqSluTS9mLqH2tj0aPvijAOpDskbUhggT5ifyCDW0ShWdq08fDzwc21ccNMg/aiA6PctbgQ7
INlr8ONFrLO9SCuOh8g7uZGNaEr/iYV6JVx6zQD427F0XLlVs1UIofYKVE6WJI8+3wg2raFhMxHy
tF3j2zehW0cvY7DFMmdoYOn3qscmQ38RCmc9k1kFIm0M19aE4B7yq1aNoMGBM56aSEb5Cg8GNHXk
rriV1Zbyl38yltqM8r/HgjVR2zs3TBUHBHHnxGsw+iY5zT/JTCrlIy+Aw9jiRU4RjIYZxRE36cIY
RwYt9k+N6mZs0j1xIZuhrjDWhcda77dhMB5CQ3wB7GduKBLwcZDcGizjTLZJR7FHUkMDap70UtMj
zQkOvdIidAvjoIaJB/GUtsK3TAMZvT8HskmIJYVTSW2rRv0WMf9dU9o/Jin5TJgE/NK2wbMpFcKs
uFbAg6plnwERCAcen2OfWGdCNq+djg21axXS55sp2aD9UVu+nGxMFZZIKMYN5B4GiuReIh2KdONV
dOLI22QIuJ17cyel9vkfc2e23LiVrelXcfgeeTZmoONURbRIkOAoipp1g6CGxDzPePr+oLR9nE5X
dVU7os+5KZdSFAdwY++1/vUPqhc9TF37qOA/OxoSkZIq9wWxZLXQSQpR/FskxGCfiM6ubINBNlT5
umCLSh94o4HMKAwqPozchK+si60jgoL7CekqFIvuHhc7schYFlcjbOLMw7nLkM6I0h+iknfYTejn
sUHSU8p16Nssw5briAgTJm/xYhqPAvu3Qh+fcylYBKnaLAXyJpbF+KF6ujPW09GDNRPapzZGntFB
9WGkAQXCDyryHNSLXIUvWC2cuximhIICCHo2QEwVnMx8OmQV+7ttQFCt49iNggCWxPg+dZyhddYf
MsMxc5C5qFAd4ZX3EuPYis5VicxrrsXXgPpsQ7B2mqeGM6LnjJO+IC1MfyLmLr8iDffb3yehlS/j
amToH1+ymiJb7w+pDDLeyK6OsBHbQicLYVspOSUZzMgQzseVPATaMhHKkthyLpM9Gxyx/fVe5HRF
KS9KvXNYf8ayR65vDJwZsYFVbLKiBBdX9IwveJSjpYjTAz1BTS8LB4VCIhX5yWqmRzFf69igsc+6
hTL/0NUqTSn+JroGXzjCkddqP6g7H7QApMWL2gMhM8+MFrurPJ1ThabJcrsieNKMPKFNIkjaCjV7
IY2ttfBH1NwacrgyoRfDSxADxkWTxSOm++TzQXFI2JkYC6R29ZEl4gAvFSayaXDbIwjosZeeGZ7R
UhI02LbfvVo+5Mk4yk+TpzwX0Mukwd4kQaFubeTulbYGL3xvEuu+0ZmHIHElGKWyNpkULWjKVoZt
lxg2x1QKCmHcBDlGcfhiKsgn5agjq0OZPRpKhoNpFguX10qkgaFzm+BEgKFqnrXWEsLOVdVZ956U
vTasSPbCwq2geIM9eW9CdAgvC7hlktJvJ69g9DPUizYoiWX0o1Mkq2s4IZ0T5SYXZXyN+yhzKzlY
19z4OLpzmiVpLy1y0y8ol7V9lVpMCwWSAntgxiRL7BETU2SCCcWTrkoP3TTWa60BozLgN7KNku6S
AhxioNhgwQKZiDsxZ+A+nqIIZ05GlA+chN6atsBn6hhPLuYH7aKBUCjZWDh7hMFVperqM6ScxG9V
4Ic7y56h0cKWl0rg3+RtX61tL8Yos1U2RcA2a/hEzjV+rvB1ehY6jd4p62zYVCMASVuup6k4qkUe
LnW5eK+hk8pds7RSts8qTDn8G+QlXVletS3SBH2AHaeAJfhR9lw1DCv0KV1niXZrGhj3SOGe8F+G
L6l4HWsM0SPuP2yCbyJEaoA75VvV3upa8gKrANxvgmCk4pSgd+OtCQkHUFXfBD7BqlpP4VDeiboF
2DEMmB/SCLssDJ+qIllgfKugo6hWfGEeZpTTQdX9fmk0HYy6gmlxDfE2n5dRJN6mBPi2gvCyqkgt
TAlPZWOZ0MCnaNXq0vZ4qM6Ol5ibKfMvBrjBUgoIWFK1w4iQ/aPsk/UkZyvIK/qt5NEI4RCsHyQ9
N+kowztIzrdG0x9a3VwUOCVkcXkM1GA9Nte6pzpgSveVgX+GNLMWJ827mRBh2AqGHrFyk/sFxiFm
vZYGJVnm4O67MN9n7UB/0tXcEJz3eUXYfSv5zlhi4w8Gamxwy2KIBqPYm4knNCIVUSHgX5YxLRlc
Qg7vBFCENz6i2oYB25VQC0r7Gn4GvUd2F0Cggc1S3WaGajhqA1FBofk1PN5iqWbH3i6mDUNhGGEw
g61xYuPUmQzq4mKFxLdiuaLFuFz3HuxGbi1ccesGhRx2TFBXzaw95THDJ3tmVusJZZA59duhHrFi
0gqCYPAiXagynrwGWJS3EHWwbmeIL+59Yy0k4sYMUb8x9Bx45pGxjLknh4ezh/iHSpo+Ro3cceFj
kNHpGvvlaGEr85JZvraY0kE6hb5/A09CXqjkFB4CKDFXmTQYS6slor0Oc0ZH+JNwAxOsOCBol/L1
RMG7Skd7FeVCXZV4by771HzCuZ4IZg/p6dxEDNAEsPNjeBIn0tYIW4lkAPA2iWJ8sF6rVKaVy/0l
BFnkyOzaziTp+zAP6He9gklR96Tm10TVB9SNsY2MP38M9ElbVn7QOoEWz4FNAbGt1OVWiNsThihq
Y18KbXRgmrGBo6dYZqhcFnGrXDN9LQIDFzJFXiZGisVNizOS1AMKwNOLV0rJPHlEVZJqr35LKZ9l
qb/VHTXqplVv5F+JUOic1usn8nXFvuntYBXmqH9SlCm2IwnkR7U2m8KMjLWjGvJpM0bboPcgnGTU
FWNmPCWpOPRafTb8cRWX+aM1YbnSysHr1BCVnsHP6jRwFa+G92WgWKmi7rHRlfdSwkqpqphH+621
HWDsX4VlWS0R1AIEN91dIdIz5A/ReNTHodjoUQUhNWHl20nhSJZ63w94fRAZsjJxEb2aZP1RaivH
QNOKCKZNVwVyi3QEwNDsezXCl8DCnN/sr2EVcPsJac4K1+9Tbml7NJbpbAWkEcI1u/UsCtir/vRA
ebEXuXynxyxiY8I4sOxRFjV1hi/y+Fx2GP/PBgy9n7B/kWvKAPQt62yXQwFsM7hJY5iGOPieGj1b
h1a9E2pvLU3kLGBz+gRLLDS2JJeJFhcdDNMUlCL5eJWLkf68S10pfUvoJpbyRM4vPMsA9Q5YGCIB
S+veMjwrkqC9N6b60jDWuWqS8W2Aps/Xnh/Djv20SNf5RPnj+etYTMBMJfuubqdPWlWQjBzflGOg
L/qccIZCt7YilW+lUKKTD4G3wGUrI/qA3P/hlW412icmKQVMGbghfWDvJZ0gB53qTYUCFBYQ8sfD
AJ0niMIFSQTwqaPXuIQoDA6g++OuNmqD+RoVoT4zmmO7ggML9jWM3da3YhldZnXB1ii4EjGTlbC/
YrSTeuqVCTSEeLkLHQmD3qXMntMF7PBt+BF5sxzDF/AwQ6brRAdHOCzAQ7m1xQj/EOf3sVRLt1UG
aqfRjRTFcGrGg1dYckAhbHxzmeIPFVUIFWymYY/TfdpVd8nc2Bbt9GhY5S6v1rEK0XQsqdwag7YV
MtN9DydfFf2+LuTxGpafHJqNO8XqBmmDcOU+OQQN96dpBfUyEILVUZsHNtebFl+rjSp19krRMSA3
TXZHk+9fbX3iJqdbK++HY9qdiglPTVJIMg5iXD4rKGLjwLYiacWTZMDMlS3pa9AnzC+lpZBCRhKP
geJLDt7pMnaEjEFF0y4ggL80GHYvcY9bCYy80QAsm8Zq8WuA69CkbDV9plCgbuyg6HCoI89bSl58
xKL0AbjV2VZ0GJswIwptqaqgJh023wbMwINfqTDp8dUDSoT1qDfD+BR6yq4ZtG3fmfoTbPcnI4gk
BDQjbq61bB7oUtDopo+RV+hg7dy8ueLr64kZnzq2RzXovmZY9nHYzqQv01tqLJ2gYK1FJSaijd7v
qoxVlKdgZ02ZWuue3CRwy2ETM45fp4A5vFiB83UsbQiYvJ4yREojjHk31fwBH1DYt2GV+5vKog6U
cP+hpxvbpT9opqtTGFHZBEgOB5PI+2lsOCRVyM/oGaT22bfKC3S/+hjYylupSOcsL6azYXAVqXYp
LYv+IAz1vqlNeWG3QXErmfDNK0apK6sdOEf0kdZGDds9VuqJo43KuCIIDmotm+bar6ZsZck+cvnO
n64zy3ycAp3pEYW6tCmktr1WJ6aVvWHIy3BE2eeJ4WDKXLG2xk9IG/vnpozblapNW9DvfYZsxTXk
ET0jITBST4GPfFha+L65jr3QcrwOZrvtkVhp9HqzyHWYZDpiIIyYMM6y6GWuopHMlhhn4kWVmMma
ZQMzop7OaMr0hYRvOwRIdjBLKwuM0odmVbfjBssV2ZkjmUlfYnZlKnm/MQYaS2pmNy+J6Ma1JDmE
5Giz9jFSE9gUg3B11OkmXOlpiCAbFubRUtG3hB326DT3wSQksjQzyE2AwXpnPKSN3O3UMlvWKjao
WgpjWlSq7TYGcwtPjUEvVFobrfkUAFVg0JUko7jtMmJqpGJdGtNdLVBlpTldF+bQXssmOdR9s6FI
SoTw1jVNYxZ62pU0FU853Fpug5KWpYW3FBcSZkLRUauLgQHYwF6hFJbL8fPVTKjSsqTyHauk+s/H
EUHl7M7X2lO+DPEoI4/cRi9Ieeh4kFMds0dJOKAKydIMgXovA45ULcQ0U3GMsq03apC9CfJrnALC
NoHRsut5XPncVwM3m7ttSh2siuNGXle5BjglIFGhNrE8WWwUqdiQF5RxxxqtA54Hpc302pWFp1U7
EMWlY0kNDZAo9VhJFOj3q4px7zoyvVPFvaRMnJpVZI18nnZRSKRHmykul2MfIpxNieOJoUb1Udct
UkscQb2HTduHNjEpUJ7t6JZDvN41LxmqDXwoATcrLJb9ApeJ2pwwy6RR6YeCGrzoj1pU33VFXTu6
14aOGHZq3ddreNUEbUlACx0jWz9wy1iDumSeLVW/ncXLclqtoCJsohh+RaPFL6k9EPYowagpn0N4
wVc4ypyCrCY+yXJaMadh41IHaKNTHORd8KhhIYmuaI1mwDEy6YbWb6vn4LuavfLwo6Alh+SzxeSX
ni8/14V3nQtlGxvMmBHimpiZoBuUz8V9MPRE2FnwmeznT2l9V4evfgFfpPKedR3NqW61O6PzAVRT
5ZQiSi0T8cEXrlaW6xfR2gNeYBKw0bvYNQp0UZ3+pJhoYTv7rIzB2ls0TbUDe2VL7Bei14+MNBf8
/ibsTyVEGCwXyCdX8RkLUcBm3bbBkzLN5DvNhjNXahuExqusfy6M/BzFyjOw6YPhIXokt7de+VaK
tRNZDNMZ+c9Vle1InHCKpmPcEG6bZoT2q9wIotd9+zA0uRO16b7wkm2W1/ddnq5TK9rLGd2ezZig
RD3ar2eVdDbUh6QE5CbezSvoKPXoIHvWu8gjR8PZQ9aHuyzPd6mqOxWE5PmNI39fmr5bB9kGX6/F
JNVX1tS7RKIi/AAmg5uJzvwc6Mp6ljgOscF8HTiNNaF0+t3MFA6G5AF2zmOtF+j+621Ct0vy5k6Z
yBrPgz1tyImhwx31l6ts1ax3XLW4lzJU20qyHnnjOMO/CJ/xhCcaKlZ5nY7qGh+Wx24Z6cMW051z
QcpC6afHSm3pp0KTTrxeqwbcAPS8KPe9gYzmFKvJQsjFbP9whoAp+SpZKJabMbw2pmbVpdqdUjar
thkfNcO8xwI5cvIx3WdBtJQjsqI9ndAro13PSLjReDcchOsJypWOECEcbLDcxk18ckQ7c4PR4I02
PSoqDS/5fw9gHjAbt3p3oj8/al19jz3Vs9x2+yKzNoLpKhmuG+QnERV1gPUjWu0r/G832KWcBuy3
TGFTDHXLTC53/Thz+Y4aIi2lGvamNLiham8gbR7MLnjTTToE+EhFe8hk/a714gsV5smT5eukBhON
5MZJAypjSvQwt9d9B6x6N4zWBnbHdlLMs10J/IC4R4jePCGMTidzNz9d0+lYrjjz7ZDH7QlG0LPv
t2TFGMMipW1grrujT91r8wmcunWc3mvwCOd7Fe2w64Xs8lAmtpaG/jXxdwALuIM19cxwAU6qpa0Z
FDsaquO8bAs5dfCFgOgdXveq/CoSEwOCtcilQzlCuqpzZ1JlN8d6QzTqri8R1pY+sUPFQaXxlnxO
5BKoTWkPceH2RADNq9fA4Wyswa0JgK6sxzi1tzKHnDkaDvsY6c4H/jXVswVuEG7LV4mx5R50iFFz
i1EdszOlPtvEf2niLZHGRSKMNeSgO89mZfOuLXYGhIfH2S2JaTlHqe3aaB9KHC8SMDJ20TUpNa7c
jCuwhQOc7GVIXZtz3gfXtS2upVRe4YZo+v6GQ/olCT7oklafFh8DJILcSMCW4lOJdUcaZS/zfxu0
JUK2uVVDj4amPramQkeL0CWJ9XOrBscy/5g9M1pi2QTyICQ6KKeEK6D8F3w9IWEM9jA4KuYJlHpX
pB8uK+Lqcri6MSObQUDxUJodY6HNU9jq2w53HTDWpcpSnsDRUR4KzEOoDV9mWxMlkd/7osALocey
Mdyb2P4toI0zUyiu41ijqtTMfZOEK6NPH7F3OM7OSLLPjjFS1SjqIUJ2GQv7FGWciqG4iaviUPbo
BEp31PongQK49EY6t6pf29ZwweHv0iH69BH7xdXXFInT7Hg0deVhThewpwANtbiZb7csaFaUZ26o
dytTi6ANyOteGPjfiG07e+dOE1OYMtrEjfmQCwuD0fQYVTjYhMNp/nmS2l1qwZOmygzjskF6p+wC
D1KhhodJY8ukk8hbiNPLloAaI0EnoElnxIHOLC32FfSO7JsJ223dNIdhHgfUjFu4U/BPaqbqaHY3
uulCCtnNX0gYAncl3n7U8flRTHh06a4VxX7kNsrCnPQkmFldcBJlD2kCYE3QguBK7TGiy8r80MAR
hNN5TEppJ7Gy5mVajcV9XIZrr4knKNKYPsDuocftDyHjsDxXl9L4uVqwutuJkKSi0TxYjbVolXyl
28W+R1xpx/ZqxOlpsIObhDVfJ75TTCh3uxvUWWsGZ4vZSGeycPltTYyrcIg2jYHT3Cp20FEobJNQ
3/WxceeTPjGb4jIg3KokcIQfaW6TRmSvMJZcxhM8M3yIND3btPF+3jtES/Be0zozUZxR+L6CJd0X
uGOzl2JZch0pNp4PpWOZ7bGW1BtZ9r8WuLZ0Qf84v1eLnTLSnlgL6I799XwrpiKEXa5tWvAeX09I
PqckxpGN71T2uDfa8BT43mPLzZYJbVXgVNIQ0wgu7ma69TB/xyw7ShNm90mzwLLs6PtuC9xoBePO
7Ps1JrBEFXRYgzSurI7r+QgxB8evE8dA9wa8oOMrUbgKhnJs4CFD/nQ1XyYjkNZtVrtwXj/tz0L9
WPfxEZH1XuvK+WLstb5FShHvMsQBy7bIb60xvRuBMCuJurtQVezy2HPkqbrVBlS6fOfYjiDOyRD7
q8LJlHKDHYimNA8Az1d1H7h59KoZfuA0r0mhTTSx4rUT9lq2ouLKaiXLKf3iNg7tJyBVWJ713ef7
wMZJDNG6bVHI6p7vzNckHeJDQDuW4uMxa9xUlbdmrgvALsqIwCHeAoYBaZkYzcIf3zSp4gyGK6Lx
7GHrESWrFKO3AEst4pYA4bcqUHHiI4Oz4cPAFN1K/ZK54W2QlO5Q18/5oLxrBtPRsGdmgOA0m+SL
NebPxZ0PYs10hw0NHXgMcEst2xdM0DCXwRFNuwTKCMPIO87ecsqoHxjDPSuGsfX5AMwndpXS7jJp
pBBWnwKMSD4PfBTVlhktYb7dmm22ZeODeQsbkGZXO6kAa0U60U/Ln+sA1y1ORNktTG9r4grEMscm
a6fBISKG3W2wz1KK+kW35YMawt3I7djBk2nEBj0k/FHKEWiqWxJ3ru2MN22i4MPSGYhgaKTdrazK
20maLnGcOI0ubaIcNM22vg6Zvdfy9E7zPbyHZAOekl7sJiKtOWxgHDet+trl9gZmHkb9+ZOE+Xlb
5vsOjrWNQUytljs9CK8Hf8QKDEVcgNRXrEHHgIuBl1LzRp19fKkN1lNU3wSMT8c2XVreuBnoUzuF
CpecDkls+il1hY+Hqr9TLOO6w97bCtXlECgHAUDLogx3hqFGSAeY96Y+3Nch7gVHiEzkIUMc6AZR
NXPuzIdR8teTgmau4tlxVYO5kuvjqjEB5xWbUV2BF0Z8UCPTkaBcDDkG87ymPBMqrG3naQBw0dZL
m4UZqowcwlOMJZDmSbspaG+H8SuoepYW66mWXgktercl8xz3w6ZM5NXodLD76eUnoufkh0Qh6ZUe
WcrWXlU8xmV9ULYts0LsXzgIpdwVQl2PNz4yAyMvUNmp75VhLSK9XjIzgTyMjKXCkyhOOaFMpq36
TcP8Gy/n7WSjiI0GJywk1gJ+QxNq2DjOmUDANNSke2SuZynxdhQntjvp01OsI+43bCcf0p0lBTO6
dSRb9Try4mXe29SW1rafGjLt633RTzembLz7fuMMCVIHxF54Off6HC0DnyCLpk1Wkc6Hih876PA0
KSSySzHMFLUjRMiellJYXoKWqAkzL/dSXdAQGitbJnPaHFwGaxY+FHznqtEtosq+DxJkKUzhKOCi
Y0qq1ygP91GzDm37EqsMM1Np2ieaeR3hOGcq9Xo+6TPbfw4Vtkt7voFbA+pzp2M3A01w72XDymoe
BYkLJv08iQGbjn9uG1ISdFyTYswoRMsQ34/qp0BilAIutkN8c3DxZTrDYz76Ub/qIsJWx2ZwdFoA
SCJMf9ndGigAfOzyNknEw+yzaD2PtvpcW+K9np3vimJYD9JL7gfbhIm+zgRAn0c8tu4GlBlBrO+H
lfk6eh7qa+IQvNg8aO3FkIDm0Mk6EaY8q0bXXnwkjRlvUoYyhsnTZK1a63mKyv5s6oxkTal9QPB5
UdhZQBbBQJoPVXVNHVF5IVfXhoX+O4omXK4xLUHOWhvWNQxRB8kMDLPhRpL1Z1pUNyOCilncADN5
eJ0rOjX1UJjKHI72i2Rr6zF7GAkl6CYo1F0Bka2yKXf6RpkHhy0e7ua2yEj1+bSRF0V8XaMdMDsI
v6ESv9XxQiiYwlk1fHpvRVDQ1gdmJQVZaR+EUlYLOxVfDQIEcDq9DqDckcaR4pjaMSzkvll8do8d
G5x8yCb7ppRiR55p8Fb5PhdQWTk5apwcQbyhrk9U/fphgEHOGPt6rhHn46KZpR5R5XRVT4DhlHBN
IXQHUYrJCFfRDo824TEirGE4lnSJyV2Z0alI7VodCycYArerEY1TN68K37oLC+EAHjldxtDT6p8I
tVkOxejWqrxBTr5pg2lnFop3hUwbPAIqJDdRButXkRw2tmdrbjWwjnEnrNfKqSC8yoxvWE/EQfTP
g+XdhaZ8SirzNRjp/nQzu2MuGsnyo93geKekyxTGa9ck27Zo7xiAvUwQDeLOxyGxfIAfu8whxRBQ
CJUOOhRtkVp4u2A0T8UgnKFAfzlAtEtNaRsNjMXselc28q0h1OVoYgCg+e16MG0Gt9G9SEGiYw+I
UylJaWnPTQtGCwTHMaPfakF68UmCgbZcPQpsLK46qT+lXncOZcv99FX9j7fhf/kf+embEWz99//k
57e8GKvQD5o//Ph31zk7/zn/xW+P+P7xf19/5MdL+lH/0wcdbld3f3zAd0/Ky/7ytpaX5vLdD5yn
YTPetB/VeP6o26T5fAN8gPmR/+ovf/r4fJa7sfj428+X9zTMlmHdVOFb8/Mvv9q8/+1ncuhMmGIC
99j/+P2r/PKQ+XP+7eftR8Wu/NPVZfzp7qOqwiavxn/wJB+XuuFZdfHFJNxC2NB+VF3WsU7uP379
DYUEAaWz/a5pydgBZ3nVBH/7GSLPF1lWBMQamwBm05j/qs4Z2n/7nSKEotgkzPOGVVv++de3+923
+l/f8k9Zm9IrZU39t59/dAEWttAJPsTSWhizPOR789yOckQR4Sju5pCZns7NGMjHe40b1jNd/BRn
CEfadaW67EKiwGmvf830Gq/Y8irDywtrPwDvQ9Zfm/ptn29leSdNB1x5ChqKFu7aiaDNK6w5f3fZ
f/kcv3/fuv5DNhzXFFWBbhD+I9vqD66/IM45SfTiLmXsHL6o3rVmPtFtgu3kOAXo5n0fXM8un5L5
WlivPipDWYZyLZ2i8Kywu+UEwpKxJakfuX8DRQopyEPSYL51o9YbUT0g1w2gHWCiaBjIjTf8pdls
TPvi5QzJbkT5lpYPYXKrmveSxCZXFpAK8Hm4VzCRm0D9bnw4GRG4r5XUEFSG5Wxm04Qrnn4wXjP5
qw3LPCJoAhOSRVO2VF80if0qkdwpOwfpMUlvZYAYaZnFD6b1EBtbE19IlUkWxO7JGNEJwMws3Uk5
5+Kg6294hfBv4ZVnnNhaKR7ZuOV3qb6OvceeD2Hiurid2c8DvPgcskqR1Av+Lg2uFZ3dyVuk0TXG
Grl3a5bXQ71O+o9EnEbkVMpDVXfY6l08v3NqNEDoliqEmgkOUfZuGN6RTdSoc8Ahh1U7T4XxKg5V
XkJybclYjZxk4fjsMepHmoUsUywIolINlZ4J3RiVAfgw+S9acmvGBLpszXaFAk8bDr6PraeBkcYi
LY6mvo7krWhRWa6NRWyu4LwPw23SOrPzISSPLHC9Ev8z5SkMt4DPqslknrGKVFWwxhUGSd3Km02c
B7FEPoamcVmIQ1RB44Cpa6IL6KhQ8pgEHHwkBiipQfAk6k3V7pkxUbE0LuN9R0h4wzBRi55Aug9k
KMJt3xj91pqtNMhhVkJIa+ceJUbFasisNafRGV8HHYq6oc8Va7NNk6MHSxzsEJrDuByG4qz21a06
d+rQnE4EOhjLeMzhrwK6QuvT5FMlnXLla2PuPJSJE71OEVIk0gVwFM08hs669cqbKjTQWaK+gMM6
eMeAkLeEmKON8HdJ9UA4FCP4N9++5pWpJiPpsZPh6C2kHrGZjJwW1llMpo+OF2p106tf2xieGl0m
Zqrq+2wzyKtJ3t6EFaLi26yHjxGYiCH6q9qwr6LuY5wJPd7X9NAEz0HOUG6JBgqlO8roPL8PxvMI
PN7twuLQ6bthco2Im3Y/6Gu+lRKWSu0yAhhglUoootZg4z1MXpKcOLNzNySlEuKjvWlVprv3zJuF
sq/DXcLsJUc2hTOzeSqVnU+jLp7a/i7MLq3hptMpw1DBuxWsl/6+5bXVl6JGPfIVKyN/XfiMfp8j
fbpqKXgQ56AP44Jq10nkxtrehrGLhop8pCsFgp2tMPD2icPqbqb+XU4PfE1dd40w66qgcekgjNYo
fui1MREV0rDQUVlVYFchjIC6e+rhiEMMrCwSnJjE5Skm9tltB5UcDnyFhGGLEHlMbgpw6BiP5XUL
nKHtW+kiMJ6KGtgZwPr1meHmldXDxsQqTMHlXs98OLQDVlHHaqTqxBHjNvZmSc5NtM3ls56cGJZI
GubmrtHs/HaDPWNnEr9zwNABCli+DDLhzJlzWUfMcrPNRbjz5XRr+0hMaoRjFVYSTHFPZqcSnNOf
JJv5qK3cWLb9DpiJ9qFcB76+8TTviFgMMTZrysc1cmau9c9heA5CNKRfs/SCo8wVsvCpeIa51TPk
ZjcsJGhvElsE1FrVN5F461c9dlq5m3p3OXPGWnupYUeOOd5AUOQGdBMRnz6uGnTLrFJuhJcsfu8Q
w2X+DejrUDwEVrow7E0Y36nqKYcw2OhnVNRmf5tpTjptAu2USB8zG6VC8ZGab5LyXCK1KuXTkH/V
y7NsnQbpg78aZnP2amfE+yI+yrz/QX7Iu0tJGZ1tOhuUYNuG9z0JJnAiLZwoHrvwKSh3KrWjQpb0
3vY3JeQkfRtUa0j8FHmTegf59/Mo6I1zat9L5d7HnK/tv47pi2eeO21bGE+af2nHvRluCvW5wpW2
fkrTs2KvA+ncyKu4eRzKk+4d++E0GMz28EaTXPw0/ewmzrEqONET/Ps14iF8q8jl+tr8scT7rmz8
7ygUf1dT/lApfqt0f6kjP2ujuxm7+b7W/Jce9GvtNRekPz7Rv1Z6KmSZUHd9V3Z+Ptdn4fvPniMh
c7Zp36lMJVX5IhsE1RokG2OZJ1QKpiTP/F9+L2vmFyGTXGJp8pwUbX57wd9dpB/f/Y8l9//bY777
BG95mzVzOU+GZfZd7az8a5fgD0/wu0ug6F8opG2Vqljo5ESYhLj8/hKo2hdVt01ZUFbzf1R+zTX/
/38J/mEPQoOg8LX9xYVgfLFArbHv+q1B+O4qaFwFkmwIIbO4FP8Tr4KhqDRDf+0qsBbIxhEKDYJO
82Dqf1gLCreLZZIAa2n8DyKL/3FrQVbtbwv0W8v+2wbzb20K4osgKRqVnWXAKcK14Q93hP6FNCMZ
AQdLTzeU/65N4R/eEYpqan95a5TtL8Sm2Zou1G/bHz3+d/uC+kU1bHA8e261/52L8C/sHb+dIosg
TN4/D5nwo/4dpPF/fcCvR8yPT/DLxvoJXyi/wQCfj5vRjm/P/PEb+vH37y7z58b3u1/+uhH+/s9/
+Xw/vvKfvqdf/9ENP6pL9RaMn592/OVdfkNQ/ncL9HJJwkv20+JShM0l+XMkBW9J9oD/ens/IDe/
bQ//7NWOH/1PtzNw8tPjJfmof33C+YL9cuj+5VeYIZuPKvtHn+Jz+f7VF2G1fGR1csnev/sERDdx
b/zVJ/92fX77Xn59wvkaqd/2oL/6CnfQRC9ZePnuqRVLI+Xwrz71AyheXv3hqb+don/1qR+B6eYv
9s+vzLcz6q++xr+DJ/52G//ZrfBnN+pvpc2Pt++vld2f/dn3W9P8iLfk41L9/f8AAAD//w==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://museumminute.wordpress.com/2012/07/05/vote-for-my-new-twitter-handle/" TargetMode="External"/><Relationship Id="rId7" Type="http://schemas.microsoft.com/office/2007/relationships/hdphoto" Target="../media/hdphoto2.wdp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11" Type="http://schemas.openxmlformats.org/officeDocument/2006/relationships/image" Target="../media/image8.png"/><Relationship Id="rId5" Type="http://schemas.openxmlformats.org/officeDocument/2006/relationships/hyperlink" Target="http://commons.wikimedia.org/wiki/File:Linkedin_Shiny_Icon.svg" TargetMode="External"/><Relationship Id="rId10" Type="http://schemas.openxmlformats.org/officeDocument/2006/relationships/image" Target="../media/image7.gif"/><Relationship Id="rId4" Type="http://schemas.openxmlformats.org/officeDocument/2006/relationships/image" Target="../media/image3.png"/><Relationship Id="rId9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://museumminute.wordpress.com/2012/07/05/vote-for-my-new-twitter-handle/" TargetMode="External"/><Relationship Id="rId7" Type="http://schemas.microsoft.com/office/2007/relationships/hdphoto" Target="../media/hdphoto2.wdp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hyperlink" Target="http://commons.wikimedia.org/wiki/File:Linkedin_Shiny_Icon.svg" TargetMode="External"/><Relationship Id="rId10" Type="http://schemas.openxmlformats.org/officeDocument/2006/relationships/image" Target="../media/image7.gif"/><Relationship Id="rId4" Type="http://schemas.openxmlformats.org/officeDocument/2006/relationships/image" Target="../media/image3.png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590550</xdr:colOff>
      <xdr:row>53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BA1807-9AB3-481A-B4A0-C48026F3F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68950" cy="1025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285751</xdr:colOff>
      <xdr:row>21</xdr:row>
      <xdr:rowOff>152400</xdr:rowOff>
    </xdr:from>
    <xdr:to>
      <xdr:col>4</xdr:col>
      <xdr:colOff>142875</xdr:colOff>
      <xdr:row>23</xdr:row>
      <xdr:rowOff>95561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34187B-D052-4923-A64C-4658782C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2114551" y="3200400"/>
          <a:ext cx="466724" cy="324161"/>
        </a:xfrm>
        <a:prstGeom prst="rect">
          <a:avLst/>
        </a:prstGeom>
      </xdr:spPr>
    </xdr:pic>
    <xdr:clientData/>
  </xdr:twoCellAnchor>
  <xdr:twoCellAnchor editAs="oneCell">
    <xdr:from>
      <xdr:col>4</xdr:col>
      <xdr:colOff>80085</xdr:colOff>
      <xdr:row>21</xdr:row>
      <xdr:rowOff>144164</xdr:rowOff>
    </xdr:from>
    <xdr:to>
      <xdr:col>4</xdr:col>
      <xdr:colOff>374071</xdr:colOff>
      <xdr:row>23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F9EA44-623E-4951-8F9A-D1CC40240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518485" y="3192164"/>
          <a:ext cx="293986" cy="293986"/>
        </a:xfrm>
        <a:prstGeom prst="rect">
          <a:avLst/>
        </a:prstGeom>
      </xdr:spPr>
    </xdr:pic>
    <xdr:clientData/>
  </xdr:twoCellAnchor>
  <xdr:twoCellAnchor>
    <xdr:from>
      <xdr:col>0</xdr:col>
      <xdr:colOff>495300</xdr:colOff>
      <xdr:row>16</xdr:row>
      <xdr:rowOff>38099</xdr:rowOff>
    </xdr:from>
    <xdr:to>
      <xdr:col>16</xdr:col>
      <xdr:colOff>276571</xdr:colOff>
      <xdr:row>31</xdr:row>
      <xdr:rowOff>123824</xdr:rowOff>
    </xdr:to>
    <xdr:sp macro="" textlink="">
      <xdr:nvSpPr>
        <xdr:cNvPr id="4" name="Subtitle 2">
          <a:extLst>
            <a:ext uri="{FF2B5EF4-FFF2-40B4-BE49-F238E27FC236}">
              <a16:creationId xmlns:a16="http://schemas.microsoft.com/office/drawing/2014/main" id="{DDDC9935-D60A-44F3-AF3A-F3DC88FF705A}"/>
            </a:ext>
          </a:extLst>
        </xdr:cNvPr>
        <xdr:cNvSpPr>
          <a:spLocks noGrp="1"/>
        </xdr:cNvSpPr>
      </xdr:nvSpPr>
      <xdr:spPr>
        <a:xfrm>
          <a:off x="495300" y="3086099"/>
          <a:ext cx="9534871" cy="2943225"/>
        </a:xfrm>
        <a:prstGeom prst="rect">
          <a:avLst/>
        </a:prstGeom>
        <a:solidFill>
          <a:schemeClr val="bg1"/>
        </a:solidFill>
      </xdr:spPr>
      <xdr:txBody>
        <a:bodyPr vert="horz" wrap="square" lIns="0" tIns="0" rIns="0" bIns="0" rtlCol="0">
          <a:noAutofit/>
        </a:bodyPr>
        <a:lstStyle>
          <a:lvl1pPr marL="0" indent="0" algn="l" defTabSz="914400" rtl="0" eaLnBrk="1" latinLnBrk="0" hangingPunct="1">
            <a:lnSpc>
              <a:spcPct val="100000"/>
            </a:lnSpc>
            <a:spcBef>
              <a:spcPts val="1800"/>
            </a:spcBef>
            <a:buClr>
              <a:srgbClr val="A5A5A5"/>
            </a:buClr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How</a:t>
          </a:r>
          <a:r>
            <a:rPr lang="en-US" baseline="0"/>
            <a:t> to build a financial model</a:t>
          </a:r>
          <a:br>
            <a:rPr lang="en-US" baseline="0"/>
          </a:br>
          <a:r>
            <a:rPr lang="en-US" baseline="0"/>
            <a:t>without copying &amp; pasting any formulas!</a:t>
          </a:r>
          <a:endParaRPr lang="en-US"/>
        </a:p>
        <a:p>
          <a:r>
            <a:rPr lang="en-US"/>
            <a:t>Jeff Robson</a:t>
          </a:r>
        </a:p>
        <a:p>
          <a:r>
            <a:rPr lang="en-US" sz="1800"/>
            <a:t>jrobson@accessanalytic.com.au</a:t>
          </a:r>
        </a:p>
        <a:p>
          <a:r>
            <a:rPr lang="en-US" sz="1800"/>
            <a:t>Director, Access Analytic</a:t>
          </a:r>
          <a:br>
            <a:rPr lang="en-US" sz="1800"/>
          </a:br>
          <a:r>
            <a:rPr lang="en-US" sz="1800"/>
            <a:t>accessanalytic.com.au/blog  |      @AAnalytic  |        Jeff Robson</a:t>
          </a:r>
        </a:p>
      </xdr:txBody>
    </xdr:sp>
    <xdr:clientData/>
  </xdr:twoCellAnchor>
  <xdr:twoCellAnchor editAs="oneCell">
    <xdr:from>
      <xdr:col>5</xdr:col>
      <xdr:colOff>171450</xdr:colOff>
      <xdr:row>28</xdr:row>
      <xdr:rowOff>141587</xdr:rowOff>
    </xdr:from>
    <xdr:to>
      <xdr:col>5</xdr:col>
      <xdr:colOff>534369</xdr:colOff>
      <xdr:row>30</xdr:row>
      <xdr:rowOff>12651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394040-672D-44A6-88BA-5B120B37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3219450" y="4523087"/>
          <a:ext cx="362919" cy="25206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8</xdr:col>
      <xdr:colOff>108659</xdr:colOff>
      <xdr:row>28</xdr:row>
      <xdr:rowOff>142875</xdr:rowOff>
    </xdr:from>
    <xdr:to>
      <xdr:col>8</xdr:col>
      <xdr:colOff>337259</xdr:colOff>
      <xdr:row>29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650BD3-0753-4080-B4F8-377B1733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4985459" y="4524375"/>
          <a:ext cx="228600" cy="2286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438149</xdr:colOff>
      <xdr:row>31</xdr:row>
      <xdr:rowOff>133350</xdr:rowOff>
    </xdr:from>
    <xdr:to>
      <xdr:col>10</xdr:col>
      <xdr:colOff>276224</xdr:colOff>
      <xdr:row>50</xdr:row>
      <xdr:rowOff>151234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3F99652-C43E-4702-95D7-6DB296B2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49" y="5086350"/>
          <a:ext cx="5934075" cy="363738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</xdr:row>
      <xdr:rowOff>123825</xdr:rowOff>
    </xdr:from>
    <xdr:to>
      <xdr:col>10</xdr:col>
      <xdr:colOff>142875</xdr:colOff>
      <xdr:row>5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7BACF2-DA04-4567-B36E-58C499E9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695325"/>
          <a:ext cx="1905000" cy="371475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5</xdr:row>
      <xdr:rowOff>190499</xdr:rowOff>
    </xdr:from>
    <xdr:to>
      <xdr:col>10</xdr:col>
      <xdr:colOff>209550</xdr:colOff>
      <xdr:row>18</xdr:row>
      <xdr:rowOff>57150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7281D2D-14A2-47E5-BC8C-DC5FE6E5A962}"/>
            </a:ext>
          </a:extLst>
        </xdr:cNvPr>
        <xdr:cNvSpPr txBox="1"/>
      </xdr:nvSpPr>
      <xdr:spPr>
        <a:xfrm>
          <a:off x="4457700" y="1142999"/>
          <a:ext cx="1847850" cy="1390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1100">
              <a:solidFill>
                <a:schemeClr val="tx1">
                  <a:lumMod val="50000"/>
                  <a:lumOff val="50000"/>
                </a:schemeClr>
              </a:solidFill>
            </a:rPr>
            <a:t>143/580</a:t>
          </a:r>
          <a:r>
            <a:rPr lang="en-AU" sz="1100" baseline="0">
              <a:solidFill>
                <a:schemeClr val="tx1">
                  <a:lumMod val="50000"/>
                  <a:lumOff val="50000"/>
                </a:schemeClr>
              </a:solidFill>
            </a:rPr>
            <a:t> Hay St</a:t>
          </a:r>
        </a:p>
        <a:p>
          <a:pPr algn="r"/>
          <a:r>
            <a:rPr lang="en-AU" sz="1100" baseline="0">
              <a:solidFill>
                <a:schemeClr val="tx1">
                  <a:lumMod val="50000"/>
                  <a:lumOff val="50000"/>
                </a:schemeClr>
              </a:solidFill>
            </a:rPr>
            <a:t>Perth WA 6000</a:t>
          </a:r>
        </a:p>
        <a:p>
          <a:pPr algn="r"/>
          <a:r>
            <a:rPr lang="en-AU" sz="1100" baseline="0">
              <a:solidFill>
                <a:schemeClr val="tx1">
                  <a:lumMod val="50000"/>
                  <a:lumOff val="50000"/>
                </a:schemeClr>
              </a:solidFill>
            </a:rPr>
            <a:t>Australia</a:t>
          </a:r>
        </a:p>
        <a:p>
          <a:pPr algn="r"/>
          <a:endParaRPr lang="en-AU" sz="1100">
            <a:solidFill>
              <a:schemeClr val="tx1">
                <a:lumMod val="50000"/>
                <a:lumOff val="50000"/>
              </a:schemeClr>
            </a:solidFill>
          </a:endParaRPr>
        </a:p>
        <a:p>
          <a:pPr algn="r"/>
          <a:r>
            <a:rPr lang="en-AU" sz="1100">
              <a:solidFill>
                <a:schemeClr val="tx1">
                  <a:lumMod val="50000"/>
                  <a:lumOff val="50000"/>
                </a:schemeClr>
              </a:solidFill>
            </a:rPr>
            <a:t>Ph: +61 8 6210 8500</a:t>
          </a:r>
        </a:p>
        <a:p>
          <a:pPr algn="r"/>
          <a:endParaRPr lang="en-AU" sz="1100">
            <a:solidFill>
              <a:schemeClr val="tx1">
                <a:lumMod val="50000"/>
                <a:lumOff val="50000"/>
              </a:schemeClr>
            </a:solidFill>
          </a:endParaRPr>
        </a:p>
        <a:p>
          <a:pPr algn="r"/>
          <a:r>
            <a:rPr lang="en-AU" sz="1100">
              <a:solidFill>
                <a:schemeClr val="tx1">
                  <a:lumMod val="50000"/>
                  <a:lumOff val="50000"/>
                </a:schemeClr>
              </a:solidFill>
            </a:rPr>
            <a:t>www.accessanalytic.com.au</a:t>
          </a:r>
        </a:p>
        <a:p>
          <a:pPr algn="r"/>
          <a:endParaRPr lang="en-AU" sz="1100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533400</xdr:colOff>
      <xdr:row>4</xdr:row>
      <xdr:rowOff>123825</xdr:rowOff>
    </xdr:from>
    <xdr:to>
      <xdr:col>2</xdr:col>
      <xdr:colOff>276225</xdr:colOff>
      <xdr:row>12</xdr:row>
      <xdr:rowOff>47625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DA235FB-D272-4657-90A0-E51B98DEE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85825"/>
          <a:ext cx="962025" cy="1447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solidFill>
            <a:schemeClr val="tx1">
              <a:lumMod val="50000"/>
              <a:lumOff val="50000"/>
            </a:schemeClr>
          </a:solidFill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48</xdr:row>
      <xdr:rowOff>152400</xdr:rowOff>
    </xdr:from>
    <xdr:to>
      <xdr:col>6</xdr:col>
      <xdr:colOff>1181100</xdr:colOff>
      <xdr:row>63</xdr:row>
      <xdr:rowOff>38100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1846FF1-759D-42D3-B72B-9616037414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9134475"/>
              <a:ext cx="4733925" cy="2600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285751</xdr:colOff>
      <xdr:row>16</xdr:row>
      <xdr:rowOff>152400</xdr:rowOff>
    </xdr:from>
    <xdr:to>
      <xdr:col>4</xdr:col>
      <xdr:colOff>142875</xdr:colOff>
      <xdr:row>18</xdr:row>
      <xdr:rowOff>95561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C8908-5C51-4F69-A3BF-9DA7999E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2114551" y="3200400"/>
          <a:ext cx="466724" cy="324161"/>
        </a:xfrm>
        <a:prstGeom prst="rect">
          <a:avLst/>
        </a:prstGeom>
      </xdr:spPr>
    </xdr:pic>
    <xdr:clientData/>
  </xdr:twoCellAnchor>
  <xdr:twoCellAnchor editAs="oneCell">
    <xdr:from>
      <xdr:col>4</xdr:col>
      <xdr:colOff>80085</xdr:colOff>
      <xdr:row>16</xdr:row>
      <xdr:rowOff>144164</xdr:rowOff>
    </xdr:from>
    <xdr:to>
      <xdr:col>4</xdr:col>
      <xdr:colOff>374071</xdr:colOff>
      <xdr:row>18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3CBAE4-157F-4694-82D3-9209760C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2518485" y="3192164"/>
          <a:ext cx="293986" cy="293986"/>
        </a:xfrm>
        <a:prstGeom prst="rect">
          <a:avLst/>
        </a:prstGeom>
      </xdr:spPr>
    </xdr:pic>
    <xdr:clientData/>
  </xdr:twoCellAnchor>
  <xdr:twoCellAnchor>
    <xdr:from>
      <xdr:col>0</xdr:col>
      <xdr:colOff>495300</xdr:colOff>
      <xdr:row>11</xdr:row>
      <xdr:rowOff>66675</xdr:rowOff>
    </xdr:from>
    <xdr:to>
      <xdr:col>16</xdr:col>
      <xdr:colOff>276571</xdr:colOff>
      <xdr:row>26</xdr:row>
      <xdr:rowOff>123825</xdr:rowOff>
    </xdr:to>
    <xdr:sp macro="" textlink="">
      <xdr:nvSpPr>
        <xdr:cNvPr id="4" name="Subtitle 2">
          <a:extLst>
            <a:ext uri="{FF2B5EF4-FFF2-40B4-BE49-F238E27FC236}">
              <a16:creationId xmlns:a16="http://schemas.microsoft.com/office/drawing/2014/main" id="{2294D472-9DA7-4990-BADA-768E3DC49BB3}"/>
            </a:ext>
          </a:extLst>
        </xdr:cNvPr>
        <xdr:cNvSpPr>
          <a:spLocks noGrp="1"/>
        </xdr:cNvSpPr>
      </xdr:nvSpPr>
      <xdr:spPr>
        <a:xfrm>
          <a:off x="495300" y="2162175"/>
          <a:ext cx="9534871" cy="2914650"/>
        </a:xfrm>
        <a:prstGeom prst="rect">
          <a:avLst/>
        </a:prstGeom>
        <a:solidFill>
          <a:schemeClr val="bg1"/>
        </a:solidFill>
      </xdr:spPr>
      <xdr:txBody>
        <a:bodyPr vert="horz" wrap="square" lIns="0" tIns="0" rIns="0" bIns="0" rtlCol="0">
          <a:noAutofit/>
        </a:bodyPr>
        <a:lstStyle>
          <a:lvl1pPr marL="0" indent="0" algn="l" defTabSz="914400" rtl="0" eaLnBrk="1" latinLnBrk="0" hangingPunct="1">
            <a:lnSpc>
              <a:spcPct val="100000"/>
            </a:lnSpc>
            <a:spcBef>
              <a:spcPts val="1800"/>
            </a:spcBef>
            <a:buClr>
              <a:srgbClr val="A5A5A5"/>
            </a:buClr>
            <a:buFont typeface="Arial" panose="020B0604020202020204" pitchFamily="34" charset="0"/>
            <a:buNone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lnSpc>
              <a:spcPct val="100000"/>
            </a:lnSpc>
            <a:spcBef>
              <a:spcPts val="600"/>
            </a:spcBef>
            <a:buClr>
              <a:srgbClr val="A5A5A5"/>
            </a:buClr>
            <a:buFont typeface="Arial" panose="020B0604020202020204" pitchFamily="34" charset="0"/>
            <a:buNone/>
            <a:defRPr sz="16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Thank you!</a:t>
          </a:r>
        </a:p>
        <a:p>
          <a:r>
            <a:rPr lang="en-US"/>
            <a:t>Jeff Robson</a:t>
          </a:r>
        </a:p>
        <a:p>
          <a:r>
            <a:rPr lang="en-US" sz="1800"/>
            <a:t>jrobson@accessanalytic.com.au</a:t>
          </a:r>
        </a:p>
        <a:p>
          <a:r>
            <a:rPr lang="en-US" sz="1800"/>
            <a:t>Director, Access Analytic</a:t>
          </a:r>
          <a:br>
            <a:rPr lang="en-US" sz="1800"/>
          </a:br>
          <a:r>
            <a:rPr lang="en-US" sz="1800"/>
            <a:t>accessanalytic.com.au/blog  |      @AAnalytic  |        Jeff Robson</a:t>
          </a:r>
        </a:p>
      </xdr:txBody>
    </xdr:sp>
    <xdr:clientData/>
  </xdr:twoCellAnchor>
  <xdr:twoCellAnchor editAs="oneCell">
    <xdr:from>
      <xdr:col>5</xdr:col>
      <xdr:colOff>171450</xdr:colOff>
      <xdr:row>21</xdr:row>
      <xdr:rowOff>160637</xdr:rowOff>
    </xdr:from>
    <xdr:to>
      <xdr:col>5</xdr:col>
      <xdr:colOff>534369</xdr:colOff>
      <xdr:row>23</xdr:row>
      <xdr:rowOff>31701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2B29A6-D1AE-41E4-919F-98D0D0A87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3219450" y="4161137"/>
          <a:ext cx="362919" cy="25206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8</xdr:col>
      <xdr:colOff>108659</xdr:colOff>
      <xdr:row>21</xdr:row>
      <xdr:rowOff>161925</xdr:rowOff>
    </xdr:from>
    <xdr:to>
      <xdr:col>8</xdr:col>
      <xdr:colOff>337259</xdr:colOff>
      <xdr:row>23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6CF014-20AA-40B9-93A2-733EC3600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4985459" y="4162425"/>
          <a:ext cx="228600" cy="2286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457199</xdr:colOff>
      <xdr:row>25</xdr:row>
      <xdr:rowOff>19050</xdr:rowOff>
    </xdr:from>
    <xdr:to>
      <xdr:col>10</xdr:col>
      <xdr:colOff>295274</xdr:colOff>
      <xdr:row>44</xdr:row>
      <xdr:rowOff>36934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3F6478-E5C6-4EE7-B9D0-8B729578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4781550"/>
          <a:ext cx="5934075" cy="363738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</xdr:row>
      <xdr:rowOff>123825</xdr:rowOff>
    </xdr:from>
    <xdr:to>
      <xdr:col>10</xdr:col>
      <xdr:colOff>142875</xdr:colOff>
      <xdr:row>5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179994-4823-4AB4-BFEA-7D9D2CC6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695325"/>
          <a:ext cx="1905000" cy="371475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5</xdr:row>
      <xdr:rowOff>190499</xdr:rowOff>
    </xdr:from>
    <xdr:to>
      <xdr:col>10</xdr:col>
      <xdr:colOff>209550</xdr:colOff>
      <xdr:row>13</xdr:row>
      <xdr:rowOff>57150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56C72D3-FCC4-4BBB-AF5C-4B1F79EBB808}"/>
            </a:ext>
          </a:extLst>
        </xdr:cNvPr>
        <xdr:cNvSpPr txBox="1"/>
      </xdr:nvSpPr>
      <xdr:spPr>
        <a:xfrm>
          <a:off x="4457700" y="1142999"/>
          <a:ext cx="1847850" cy="1390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1100">
              <a:solidFill>
                <a:schemeClr val="tx1">
                  <a:lumMod val="50000"/>
                  <a:lumOff val="50000"/>
                </a:schemeClr>
              </a:solidFill>
            </a:rPr>
            <a:t>143/580</a:t>
          </a:r>
          <a:r>
            <a:rPr lang="en-AU" sz="1100" baseline="0">
              <a:solidFill>
                <a:schemeClr val="tx1">
                  <a:lumMod val="50000"/>
                  <a:lumOff val="50000"/>
                </a:schemeClr>
              </a:solidFill>
            </a:rPr>
            <a:t> Hay St</a:t>
          </a:r>
        </a:p>
        <a:p>
          <a:pPr algn="r"/>
          <a:r>
            <a:rPr lang="en-AU" sz="1100" baseline="0">
              <a:solidFill>
                <a:schemeClr val="tx1">
                  <a:lumMod val="50000"/>
                  <a:lumOff val="50000"/>
                </a:schemeClr>
              </a:solidFill>
            </a:rPr>
            <a:t>Perth WA 6000</a:t>
          </a:r>
        </a:p>
        <a:p>
          <a:pPr algn="r"/>
          <a:r>
            <a:rPr lang="en-AU" sz="1100" baseline="0">
              <a:solidFill>
                <a:schemeClr val="tx1">
                  <a:lumMod val="50000"/>
                  <a:lumOff val="50000"/>
                </a:schemeClr>
              </a:solidFill>
            </a:rPr>
            <a:t>Australia</a:t>
          </a:r>
        </a:p>
        <a:p>
          <a:pPr algn="r"/>
          <a:endParaRPr lang="en-AU" sz="1100">
            <a:solidFill>
              <a:schemeClr val="tx1">
                <a:lumMod val="50000"/>
                <a:lumOff val="50000"/>
              </a:schemeClr>
            </a:solidFill>
          </a:endParaRPr>
        </a:p>
        <a:p>
          <a:pPr algn="r"/>
          <a:r>
            <a:rPr lang="en-AU" sz="1100">
              <a:solidFill>
                <a:schemeClr val="tx1">
                  <a:lumMod val="50000"/>
                  <a:lumOff val="50000"/>
                </a:schemeClr>
              </a:solidFill>
            </a:rPr>
            <a:t>Ph: +61 8 6210 8500</a:t>
          </a:r>
        </a:p>
        <a:p>
          <a:pPr algn="r"/>
          <a:endParaRPr lang="en-AU" sz="1100">
            <a:solidFill>
              <a:schemeClr val="tx1">
                <a:lumMod val="50000"/>
                <a:lumOff val="50000"/>
              </a:schemeClr>
            </a:solidFill>
          </a:endParaRPr>
        </a:p>
        <a:p>
          <a:pPr algn="r"/>
          <a:r>
            <a:rPr lang="en-AU" sz="1100">
              <a:solidFill>
                <a:schemeClr val="tx1">
                  <a:lumMod val="50000"/>
                  <a:lumOff val="50000"/>
                </a:schemeClr>
              </a:solidFill>
            </a:rPr>
            <a:t>www.accessanalytic.com.au</a:t>
          </a:r>
        </a:p>
        <a:p>
          <a:pPr algn="r"/>
          <a:endParaRPr lang="en-AU" sz="1100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4B44BA6F-4C10-4463-858E-FCF012805685}" autoFormatId="16" applyNumberFormats="0" applyBorderFormats="0" applyFontFormats="0" applyPatternFormats="0" applyAlignmentFormats="0" applyWidthHeightFormats="0">
  <queryTableRefresh nextId="17">
    <queryTableFields count="9">
      <queryTableField id="5" name="Month Num" tableColumnId="5"/>
      <queryTableField id="2" name="Day" tableColumnId="2"/>
      <queryTableField id="1" name="Month" tableColumnId="1"/>
      <queryTableField id="4" name="Year" tableColumnId="4"/>
      <queryTableField id="8" name="Date" tableColumnId="6"/>
      <queryTableField id="9" name="Currency code ▲▼" tableColumnId="7"/>
      <queryTableField id="10" name="Currency name ▲▼" tableColumnId="8"/>
      <queryTableField id="11" name="Units per AUD" tableColumnId="9"/>
      <queryTableField id="12" name="AUD per Unit" tableColumnId="10"/>
    </queryTableFields>
  </queryTableRefresh>
</queryTable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</keyFlags>
  </global>
  <types>
    <type name="_linkedentity">
      <keyFlags>
        <key name="%cvi">
          <flag name="ShowInCardView" value="0"/>
          <flag name="ShowInDotNotation" value="0"/>
          <flag name="ShowInAutoComplete" value="0"/>
          <flag name="ExcludeFromCalcComparison" value="1"/>
        </key>
      </keyFlags>
    </type>
    <type name="_linkedentitycore">
      <keyFlags>
        <key name="%EntityServiceId">
          <flag name="ShowInCardView" value="0"/>
          <flag name="ShowInDotNotation" value="0"/>
          <flag name="ShowInAutoComplete" value="0"/>
        </key>
        <key name="%EntitySubDomainId">
          <flag name="ShowInCardView" value="0"/>
          <flag name="ShowInDotNotation" value="0"/>
          <flag name="ShowInAutoComplete" value="0"/>
        </key>
        <key name="%EntityCulture">
          <flag name="ShowInCardView" value="0"/>
          <flag name="ShowInDotNotation" value="0"/>
          <flag name="ShowInAutoComplete" value="0"/>
        </key>
        <key name="%EntityId">
          <flag name="ShowInCardView" value="0"/>
          <flag name="ShowInDotNotation" value="0"/>
          <flag name="ShowInAutoComplete" value="0"/>
        </key>
        <key name="%IsRefreshable">
          <flag name="ShowInCardView" value="0"/>
          <flag name="ShowInAutoComplete" value="0"/>
          <flag name="ExcludeFromCalcComparison" value="1"/>
        </key>
        <key name="%ProviderInfo">
          <flag name="ShowInCardView" value="0"/>
          <flag name="ShowInDotNotation" value="0"/>
          <flag name="ShowInAutoComplete" value="0"/>
        </key>
        <key name="%DataProviderExternalLinkLogo">
          <flag name="ShowInCardView" value="0"/>
          <flag name="ShowInDotNotation" value="0"/>
          <flag name="ShowInAutoComplete" value="0"/>
        </key>
        <key name="%DataProviderExternalLink">
          <flag name="ShowInCardView" value="0"/>
          <flag name="ShowInDotNotation" value="0"/>
          <flag name="ShowInAutoComplete" value="0"/>
        </key>
      </keyFlags>
    </type>
  </types>
</rvTypesInfo>
</file>

<file path=xl/richData/rdrichvalue.xml><?xml version="1.0" encoding="utf-8"?>
<rvData xmlns="http://schemas.microsoft.com/office/spreadsheetml/2017/richdata" count="18">
  <rv s="0">
    <v>en-US</v>
    <v>auxr9c</v>
    <v>268435456</v>
    <v>268435462</v>
    <v>1</v>
    <v>Powered by Refinitiv</v>
    <v>0</v>
    <v>AUD/USD</v>
    <v>2</v>
    <v>3</v>
    <v>Finance</v>
    <v>4</v>
    <v>0.73929999999999996</v>
    <v>0.66679999999999995</v>
    <v>5.0000000000000001E-4</v>
    <v>7.2940000000000006E-4</v>
    <v>USD</v>
    <v>AUD</v>
    <v>0.68610000000000004</v>
    <v>Currency Pair</v>
    <v>43759.093356481484</v>
    <v>0.68410000000000004</v>
    <v>Australian Dollar/US Dollar FX Spot Rate</v>
    <v>0.6855</v>
    <v>0.6855</v>
    <v>0.68600000000000005</v>
    <v>AUDUSD</v>
    <v>AUD/USD</v>
  </rv>
  <rv s="1">
    <v>0</v>
  </rv>
  <rv s="0">
    <v>en-US</v>
    <v>auxr6h</v>
    <v>268435456</v>
    <v>268435462</v>
    <v>1</v>
    <v>Powered by Refinitiv</v>
    <v>0</v>
    <v>AUD/GBP</v>
    <v>2</v>
    <v>5</v>
    <v>Finance</v>
    <v>4</v>
    <v>0.58099999999999996</v>
    <v>0.52349999999999997</v>
    <v>8.0000000000000004E-4</v>
    <v>1.5090000000000001E-3</v>
    <v>GBP</v>
    <v>AUD</v>
    <v>0.53139999999999998</v>
    <v>Currency Pair</v>
    <v>43759.092534722222</v>
    <v>0.52859999999999996</v>
    <v>Australian Dollar/UK Pound Sterling FX Cross Rate</v>
    <v>0.53029999999999999</v>
    <v>0.5302</v>
    <v>0.53100000000000003</v>
    <v>AUDGBP</v>
    <v>AUD/GBP</v>
  </rv>
  <rv s="1">
    <v>2</v>
  </rv>
  <rv s="0">
    <v>en-US</v>
    <v>auxkbh</v>
    <v>268435456</v>
    <v>268435462</v>
    <v>1</v>
    <v>Powered by Refinitiv</v>
    <v>0</v>
    <v>AUD/EUR</v>
    <v>2</v>
    <v>6</v>
    <v>Finance</v>
    <v>4</v>
    <v>0.65159999999999996</v>
    <v>0.59530000000000005</v>
    <v>-1E-4</v>
    <v>-1.6259999999999999E-4</v>
    <v>EUR</v>
    <v>AUD</v>
    <v>0.61519999999999997</v>
    <v>Currency Pair</v>
    <v>43759.093136574076</v>
    <v>0.61319999999999997</v>
    <v>Australian Dollar/Euro FX Cross Rate</v>
    <v>0.61509999999999998</v>
    <v>0.6149</v>
    <v>0.61480000000000001</v>
    <v>AUDEUR</v>
    <v>AUD/EUR</v>
  </rv>
  <rv s="1">
    <v>4</v>
  </rv>
  <rv s="0">
    <v>en-US</v>
    <v>auxnz2</v>
    <v>268435456</v>
    <v>268435462</v>
    <v>1</v>
    <v>Powered by Refinitiv</v>
    <v>0</v>
    <v>AUD/NZD</v>
    <v>2</v>
    <v>7</v>
    <v>Finance</v>
    <v>4</v>
    <v>1.0940000000000001</v>
    <v>1.0249999999999999</v>
    <v>-4.1000000000000003E-3</v>
    <v>-3.8129999999999995E-3</v>
    <v>NZD</v>
    <v>AUD</v>
    <v>1.0752999999999999</v>
    <v>Currency Pair</v>
    <v>43759.092858796299</v>
    <v>1.0719000000000001</v>
    <v>Australian Dollar/New Zealand Dollar FX Cross Rate</v>
    <v>1.0752999999999999</v>
    <v>1.0752999999999999</v>
    <v>1.0711999999999999</v>
    <v>AUDNZD</v>
    <v>AUD/NZD</v>
  </rv>
  <rv s="1">
    <v>6</v>
  </rv>
  <rv s="0">
    <v>en-US</v>
    <v>auxprw</v>
    <v>268435456</v>
    <v>268435462</v>
    <v>1</v>
    <v>Powered by Refinitiv</v>
    <v>0</v>
    <v>AUD/SGD</v>
    <v>2</v>
    <v>8</v>
    <v>Finance</v>
    <v>4</v>
    <v>1.0113000000000001</v>
    <v>0.92220000000000002</v>
    <v>-1E-4</v>
    <v>-1.069E-4</v>
    <v>SGD</v>
    <v>AUD</v>
    <v>0.93520000000000003</v>
    <v>Currency Pair</v>
    <v>43759.092453703706</v>
    <v>0.93340000000000001</v>
    <v>Australian Dollar/Singapore Dollar FX Cross Rate</v>
    <v>0.93510000000000004</v>
    <v>0.93510000000000004</v>
    <v>0.93500000000000005</v>
    <v>AUDSGD</v>
    <v>AUD/SGD</v>
  </rv>
  <rv s="1">
    <v>8</v>
  </rv>
  <rv s="0">
    <v>en-US</v>
    <v>auxr9c</v>
    <v>268435456</v>
    <v>268435462</v>
    <v>0</v>
    <v>Powered by Refinitiv</v>
    <v>0</v>
    <v>AUD/USD</v>
    <v>2</v>
    <v>3</v>
    <v>Finance</v>
    <v>4</v>
    <v>0.73929999999999996</v>
    <v>0.66679999999999995</v>
    <v>5.0000000000000001E-4</v>
    <v>7.2940000000000006E-4</v>
    <v>USD</v>
    <v>AUD</v>
    <v>0.68610000000000004</v>
    <v>Currency Pair</v>
    <v>43759.093356481484</v>
    <v>0.68410000000000004</v>
    <v>Australian Dollar/US Dollar FX Spot Rate</v>
    <v>0.6855</v>
    <v>0.6855</v>
    <v>0.68600000000000005</v>
    <v>AUDUSD</v>
    <v>AUD/USD</v>
  </rv>
  <rv s="1">
    <v>10</v>
  </rv>
  <rv s="0">
    <v>en-US</v>
    <v>auxr6h</v>
    <v>268435456</v>
    <v>268435462</v>
    <v>0</v>
    <v>Powered by Refinitiv</v>
    <v>0</v>
    <v>AUD/GBP</v>
    <v>2</v>
    <v>5</v>
    <v>Finance</v>
    <v>4</v>
    <v>0.58099999999999996</v>
    <v>0.52349999999999997</v>
    <v>8.0000000000000004E-4</v>
    <v>1.5090000000000001E-3</v>
    <v>GBP</v>
    <v>AUD</v>
    <v>0.53139999999999998</v>
    <v>Currency Pair</v>
    <v>43759.092534722222</v>
    <v>0.52859999999999996</v>
    <v>Australian Dollar/UK Pound Sterling FX Cross Rate</v>
    <v>0.53029999999999999</v>
    <v>0.5302</v>
    <v>0.53100000000000003</v>
    <v>AUDGBP</v>
    <v>AUD/GBP</v>
  </rv>
  <rv s="1">
    <v>12</v>
  </rv>
  <rv s="0">
    <v>en-US</v>
    <v>auxkbh</v>
    <v>268435456</v>
    <v>268435462</v>
    <v>0</v>
    <v>Powered by Refinitiv</v>
    <v>0</v>
    <v>AUD/EUR</v>
    <v>2</v>
    <v>6</v>
    <v>Finance</v>
    <v>4</v>
    <v>0.65159999999999996</v>
    <v>0.59530000000000005</v>
    <v>-1E-4</v>
    <v>-1.6259999999999999E-4</v>
    <v>EUR</v>
    <v>AUD</v>
    <v>0.61519999999999997</v>
    <v>Currency Pair</v>
    <v>43759.093136574076</v>
    <v>0.61319999999999997</v>
    <v>Australian Dollar/Euro FX Cross Rate</v>
    <v>0.61509999999999998</v>
    <v>0.6149</v>
    <v>0.61480000000000001</v>
    <v>AUDEUR</v>
    <v>AUD/EUR</v>
  </rv>
  <rv s="1">
    <v>14</v>
  </rv>
  <rv s="0">
    <v>en-US</v>
    <v>auxnz2</v>
    <v>268435456</v>
    <v>268435462</v>
    <v>0</v>
    <v>Powered by Refinitiv</v>
    <v>0</v>
    <v>AUD/NZD</v>
    <v>2</v>
    <v>7</v>
    <v>Finance</v>
    <v>4</v>
    <v>1.0940000000000001</v>
    <v>1.0249999999999999</v>
    <v>-4.1000000000000003E-3</v>
    <v>-3.8129999999999995E-3</v>
    <v>NZD</v>
    <v>AUD</v>
    <v>1.0752999999999999</v>
    <v>Currency Pair</v>
    <v>43759.092858796299</v>
    <v>1.0719000000000001</v>
    <v>Australian Dollar/New Zealand Dollar FX Cross Rate</v>
    <v>1.0752999999999999</v>
    <v>1.0752999999999999</v>
    <v>1.0711999999999999</v>
    <v>AUDNZD</v>
    <v>AUD/NZD</v>
  </rv>
  <rv s="1">
    <v>16</v>
  </rv>
</rvData>
</file>

<file path=xl/richData/rdrichvaluestructure.xml><?xml version="1.0" encoding="utf-8"?>
<rvStructures xmlns="http://schemas.microsoft.com/office/spreadsheetml/2017/richdata" count="2">
  <s t="_linkedentitycore">
    <k n="%EntityCulture" t="s"/>
    <k n="%EntityId" t="s"/>
    <k n="%EntityServiceId"/>
    <k n="%EntitySubDomainId"/>
    <k n="%IsRefreshable" t="b"/>
    <k n="%ProviderInfo" t="s"/>
    <k n="_Display" t="spb"/>
    <k n="_DisplayString" t="s"/>
    <k n="_Flags" t="spb"/>
    <k n="_Format" t="spb"/>
    <k n="_Icon" t="s"/>
    <k n="_SubLabel" t="spb"/>
    <k n="52 week high"/>
    <k n="52 week low"/>
    <k n="Change"/>
    <k n="Change (%)"/>
    <k n="Currency" t="s"/>
    <k n="From currency" t="s"/>
    <k n="High"/>
    <k n="Instrument type" t="s"/>
    <k n="Last trade time"/>
    <k n="Low"/>
    <k n="Name" t="s"/>
    <k n="Open"/>
    <k n="Previous close"/>
    <k n="Price"/>
    <k n="Ticker symbol" t="s"/>
    <k n="UniqueName" t="s"/>
  </s>
  <s t="_linkedentity">
    <k n="%cvi" t="r"/>
  </s>
</rvStructures>
</file>

<file path=xl/richData/rdsupportingpropertybag.xml><?xml version="1.0" encoding="utf-8"?>
<supportingPropertyBags xmlns="http://schemas.microsoft.com/office/spreadsheetml/2017/richdata2">
  <spbArrays count="1">
    <a count="28">
      <v t="s">%EntityServiceId</v>
      <v t="s">_Format</v>
      <v t="s">%EntitySubDomainId</v>
      <v t="s">%EntityCulture</v>
      <v t="s">%IsRefreshable</v>
      <v t="s">%EntityId</v>
      <v t="s">_Icon</v>
      <v t="s">Name</v>
      <v t="s">Price</v>
      <v t="s">_SubLabel</v>
      <v t="s">Last trade time</v>
      <v t="s">Ticker symbol</v>
      <v t="s">Change</v>
      <v t="s">Change (%)</v>
      <v t="s">Currency</v>
      <v t="s">From currency</v>
      <v t="s">Previous close</v>
      <v t="s">Open</v>
      <v t="s">High</v>
      <v t="s">Low</v>
      <v t="s">52 week high</v>
      <v t="s">52 week low</v>
      <v t="s">Instrument type</v>
      <v t="s">_Flags</v>
      <v t="s">UniqueName</v>
      <v t="s">_DisplayString</v>
      <v t="s">%ProviderInfo</v>
      <v t="s">_Display</v>
    </a>
  </spbArrays>
  <spbData count="9">
    <spb s="0">
      <v>0</v>
    </spb>
    <spb s="1">
      <v>0</v>
      <v>0</v>
      <v>0</v>
    </spb>
    <spb s="2">
      <v>1</v>
      <v>1</v>
    </spb>
    <spb s="3">
      <v>1</v>
      <v>1</v>
      <v>2</v>
      <v>1</v>
      <v>1</v>
      <v>1</v>
      <v>3</v>
      <v>1</v>
      <v>1</v>
      <v>1</v>
      <v>4</v>
      <v>5</v>
      <v>6</v>
      <v>6</v>
    </spb>
    <spb s="4">
      <v>GMT</v>
    </spb>
    <spb s="3">
      <v>7</v>
      <v>7</v>
      <v>2</v>
      <v>7</v>
      <v>7</v>
      <v>7</v>
      <v>3</v>
      <v>7</v>
      <v>7</v>
      <v>7</v>
      <v>4</v>
      <v>5</v>
      <v>6</v>
      <v>6</v>
    </spb>
    <spb s="3">
      <v>8</v>
      <v>8</v>
      <v>2</v>
      <v>8</v>
      <v>8</v>
      <v>8</v>
      <v>3</v>
      <v>8</v>
      <v>8</v>
      <v>8</v>
      <v>4</v>
      <v>5</v>
      <v>6</v>
      <v>6</v>
    </spb>
    <spb s="3">
      <v>9</v>
      <v>9</v>
      <v>2</v>
      <v>9</v>
      <v>9</v>
      <v>9</v>
      <v>3</v>
      <v>9</v>
      <v>9</v>
      <v>9</v>
      <v>4</v>
      <v>5</v>
      <v>6</v>
      <v>6</v>
    </spb>
    <spb s="3">
      <v>10</v>
      <v>10</v>
      <v>2</v>
      <v>10</v>
      <v>10</v>
      <v>10</v>
      <v>3</v>
      <v>10</v>
      <v>10</v>
      <v>10</v>
      <v>4</v>
      <v>5</v>
      <v>6</v>
      <v>6</v>
    </spb>
  </spbData>
</supportingPropertyBags>
</file>

<file path=xl/richData/rdsupportingpropertybagstructure.xml><?xml version="1.0" encoding="utf-8"?>
<spbStructures xmlns="http://schemas.microsoft.com/office/spreadsheetml/2017/richdata2" count="5">
  <s>
    <k n="^Order" t="spba"/>
  </s>
  <s>
    <k n="ShowInCardView" t="b"/>
    <k n="ShowInDotNotation" t="b"/>
    <k n="ShowInAutoComplete" t="b"/>
  </s>
  <s>
    <k n="UniqueName" t="spb"/>
    <k n="%ProviderInfo" t="spb"/>
  </s>
  <s>
    <k n="Low" t="i"/>
    <k n="High" t="i"/>
    <k n="Name" t="i"/>
    <k n="Open" t="i"/>
    <k n="Price" t="i"/>
    <k n="Change" t="i"/>
    <k n="Change (%)" t="i"/>
    <k n="52 week low" t="i"/>
    <k n="52 week high" t="i"/>
    <k n="Previous close" t="i"/>
    <k n="_DisplayString" t="i"/>
    <k n="Last trade time" t="i"/>
    <k n="%EntityServiceId" t="i"/>
    <k n="%EntitySubDomainId" t="i"/>
  </s>
  <s>
    <k n="Last trade time" t="s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8">
    <x:dxf>
      <x:numFmt numFmtId="168" formatCode="_([$$-409]* #,##0.00_);_([$$-409]* \(#,##0.00\);_([$$-409]* &quot;-&quot;??_);_(@_)"/>
    </x:dxf>
    <x:dxf>
      <x:numFmt numFmtId="14" formatCode="0.00%"/>
    </x:dxf>
    <x:dxf>
      <x:numFmt numFmtId="27" formatCode="d/mm/yyyy\ h:mm"/>
    </x:dxf>
    <x:dxf>
      <x:numFmt numFmtId="2" formatCode="0.00"/>
    </x:dxf>
    <x:dxf>
      <x:numFmt numFmtId="167" formatCode="_-[$£-809]* #,##0.00_-;\-[$£-809]* #,##0.00_-;_-[$£-809]* &quot;-&quot;??_-;_-@_-"/>
    </x:dxf>
    <x:dxf>
      <x:numFmt numFmtId="166" formatCode="_([$€-2]\ * #,##0.00_);_([$€-2]\ * \(#,##0.00\);_([$€-2]\ * &quot;-&quot;??_);_(@_)"/>
    </x:dxf>
    <x:dxf>
      <x:numFmt numFmtId="165" formatCode="_-[$$-1409]* #,##0.00_-;\-[$$-1409]* #,##0.00_-;_-[$$-1409]* &quot;-&quot;??_-;_-@_-"/>
    </x:dxf>
    <x:dxf>
      <x:numFmt numFmtId="164" formatCode="_-[$$-1004]* #,##0.00_-;\-[$$-1004]* #,##0.00_-;_-[$$-1004]* &quot;-&quot;??_-;_-@_-"/>
    </x:dxf>
  </dxfs>
  <richProperties>
    <rPr n="IsTitleField" t="b"/>
    <rPr n="ShouldShowInCell" t="b"/>
  </richProperties>
  <richStyles>
    <rSty dxfid="0"/>
    <rSty>
      <rpv i="0">1</rpv>
    </rSty>
    <rSty dxfid="1"/>
    <rSty>
      <rpv i="1">1</rpv>
    </rSty>
    <rSty dxfid="2"/>
    <rSty dxfid="3"/>
    <rSty dxfid="4"/>
    <rSty dxfid="5"/>
    <rSty dxfid="6"/>
    <rSty dxfid="7"/>
  </richStyles>
</richStyleSheet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9139217-6105-4BBD-8DBB-FE7DAB0EE1A4}" name="tblProject" displayName="tblProject" ref="B17:H46" totalsRowShown="0" headerRowDxfId="15">
  <autoFilter ref="B17:H46" xr:uid="{D2231332-B51E-48C4-9B9D-11646B266B02}"/>
  <tableColumns count="7">
    <tableColumn id="1" xr3:uid="{6129C569-E235-4512-8E7D-B59AAD180DB0}" name="Country"/>
    <tableColumn id="2" xr3:uid="{14525939-A831-4F96-BC57-75F3164D9C90}" name="City"/>
    <tableColumn id="7" xr3:uid="{68468A80-E35F-463B-9613-C2F11815C1AF}" name="State"/>
    <tableColumn id="3" xr3:uid="{FC2DDB4A-B50F-47B6-B4EE-4EA2D181A31B}" name="Project Manager"/>
    <tableColumn id="4" xr3:uid="{6A27419D-9449-418B-B862-0BCD63B0B1A2}" name="Project Name"/>
    <tableColumn id="5" xr3:uid="{1D33FE1D-599F-4B6E-92ED-C96CD630E594}" name="Project Cost to Date (AUD)" dataDxfId="14"/>
    <tableColumn id="6" xr3:uid="{B982BE0F-2565-4CCC-8AD3-ABFC5B35C743}" name="Project Budget (AUD)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1C50F2-761E-4FF2-8EDA-840321D7BD6A}" name="tblFXRates" displayName="tblFXRates" ref="C18:E24" totalsRowShown="0" headerRowDxfId="12">
  <autoFilter ref="C18:E24" xr:uid="{BD4B05A1-5695-4FBA-BE96-8A164171C366}"/>
  <tableColumns count="3">
    <tableColumn id="1" xr3:uid="{5CE1841A-E256-423A-B66F-1D4868C564C9}" name="FX Rates"/>
    <tableColumn id="2" xr3:uid="{224B0F2E-2097-4C43-B57E-ABBD28E64AC2}" name="Rate" dataDxfId="11">
      <calculatedColumnFormula array="1">IF(tblFXRates[[#This Row],[FX Rates]]="AUD",1,_FV(tblFXRates[[#This Row],[FX Rates]],"price"))</calculatedColumnFormula>
    </tableColumn>
    <tableColumn id="3" xr3:uid="{D401BBD8-0211-4248-B6BD-D2C6BAE61174}" name="Monthly Chang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A020EFA-D558-4007-90E5-24CD71A6A08E}" name="tblProducts" displayName="tblProducts" ref="C29:I36" totalsRowShown="0" headerRowDxfId="10">
  <autoFilter ref="C29:I36" xr:uid="{1A262FC8-9D4A-410C-AEA1-5B90AFE5AF3A}"/>
  <tableColumns count="7">
    <tableColumn id="1" xr3:uid="{F77A8599-91E2-401C-ACE3-3EAC1E4FACF8}" name="Products"/>
    <tableColumn id="2" xr3:uid="{F1BFE71C-1AAF-4B58-B8F8-BD850ACA9BD4}" name="Monthly Sales Volume"/>
    <tableColumn id="3" xr3:uid="{0419E1F1-A0C3-4C18-84AB-2BAB0142FF3D}" name="Unit Price" dataDxfId="9"/>
    <tableColumn id="7" xr3:uid="{6234E1D0-9E4E-4DE8-8FD9-E310FAE35153}" name="Currency"/>
    <tableColumn id="4" xr3:uid="{6598E43C-126A-4CF1-BA1E-27503B972E04}" name="Annual Volume Increase %" dataDxfId="8"/>
    <tableColumn id="5" xr3:uid="{9CC7D351-61C4-4E05-937B-73312517222B}" name="Annual Price Increase %"/>
    <tableColumn id="6" xr3:uid="{F144D699-60AB-485D-AB30-83F89641FF3F}" name="GP Margin %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17AC8FF-6D95-44B5-B405-33E6D2913AE6}" name="tblStaff" displayName="tblStaff" ref="C40:G50" totalsRowShown="0">
  <autoFilter ref="C40:G50" xr:uid="{65DE36A2-A962-4E19-9E5B-8FA0D54533D1}"/>
  <tableColumns count="5">
    <tableColumn id="1" xr3:uid="{0663D10E-D742-443A-AE30-ECCD540FE6A8}" name="Name"/>
    <tableColumn id="2" xr3:uid="{BBE9032B-328B-43C2-8C5B-89B16FFF38E2}" name="Position"/>
    <tableColumn id="3" xr3:uid="{FBC18DD2-E9B7-4ECC-98BD-985B54CAD686}" name="Annual Salary" dataDxfId="7"/>
    <tableColumn id="4" xr3:uid="{308B7EF8-9B4B-48F3-A556-9A742CFD9493}" name="Start Date"/>
    <tableColumn id="5" xr3:uid="{03085562-616C-42BA-9A7C-2CB2C3B8FDD5}" name="End Date" dataDxf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F167333-30C1-45E1-9083-FC7A2837ADFD}" name="tblDates" displayName="tblDates" ref="B8:C20" totalsRowShown="0">
  <autoFilter ref="B8:C20" xr:uid="{68A3AE2E-6902-470F-903D-4C653EC73922}"/>
  <tableColumns count="2">
    <tableColumn id="1" xr3:uid="{4B5B681A-E2E7-4A5B-8E7C-8AF6D23D13BD}" name="Month Num" dataDxfId="5"/>
    <tableColumn id="2" xr3:uid="{EB2A50B1-7632-4023-973D-2B3328058B57}" name="Date" dataDxfId="4">
      <calculatedColumnFormula>EOMONTH($C$5,tblDates[[#This Row],[Month Num]]-1)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A8AB1CC-A1A7-4460-B80D-21C8F94EEAA9}" name="tblDates_2" displayName="tblDates_2" ref="S8:AA581" tableType="queryTable" totalsRowShown="0">
  <autoFilter ref="S8:AA581" xr:uid="{C5A291C7-FF09-455B-A241-B46D981A638D}"/>
  <tableColumns count="9">
    <tableColumn id="5" xr3:uid="{C76DA820-EC5D-468F-8DEB-708DB242B62A}" uniqueName="5" name="Month Num" queryTableFieldId="5"/>
    <tableColumn id="2" xr3:uid="{A02C1F57-C4FD-4D78-8C46-ED8409B186DA}" uniqueName="2" name="Day" queryTableFieldId="2" dataDxfId="3"/>
    <tableColumn id="1" xr3:uid="{1E4F764B-7F1D-4E77-8322-B0C67C1C4F25}" uniqueName="1" name="Month" queryTableFieldId="1" dataDxfId="2"/>
    <tableColumn id="4" xr3:uid="{B597ED11-38E2-49E6-8878-14F496C39698}" uniqueName="4" name="Year" queryTableFieldId="4" dataDxfId="1"/>
    <tableColumn id="6" xr3:uid="{7FD9EA86-FCEB-49F4-A963-9B3AB1D3500F}" uniqueName="6" name="Date" queryTableFieldId="8" dataDxfId="0"/>
    <tableColumn id="7" xr3:uid="{90DE2DC0-AC2F-4A67-B8BF-00B6C5323F43}" uniqueName="7" name="Currency code ▲▼" queryTableFieldId="9"/>
    <tableColumn id="8" xr3:uid="{2FDF7DB6-B5AD-4EAD-AC12-492E3A197A99}" uniqueName="8" name="Currency name ▲▼" queryTableFieldId="10"/>
    <tableColumn id="9" xr3:uid="{4469D649-2A4B-49D4-BF5D-B8CACAA63C27}" uniqueName="9" name="Units per AUD" queryTableFieldId="11"/>
    <tableColumn id="10" xr3:uid="{7DD7E1F5-2BD5-49D1-B927-63F2519E60CD}" uniqueName="10" name="AUD per Unit" queryTableFieldId="1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hyperlink" Target="https://www.xe.com/currencytables/?from=AUD&amp;date=year-month-day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8A5B-4824-45AD-8D6B-6C94E0A513E4}">
  <dimension ref="A1"/>
  <sheetViews>
    <sheetView showGridLines="0" workbookViewId="0">
      <selection activeCell="T6" sqref="T6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4B717-422F-4B53-88CE-20133FB65508}">
  <dimension ref="A1"/>
  <sheetViews>
    <sheetView showGridLines="0" showRowColHeaders="0" workbookViewId="0">
      <selection activeCell="G15" sqref="G1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DDA41-52B0-4BEC-A36C-077AE962169F}">
  <sheetPr>
    <tabColor theme="1" tint="0.499984740745262"/>
  </sheetPr>
  <dimension ref="A1:AO55"/>
  <sheetViews>
    <sheetView showGridLines="0" tabSelected="1" zoomScaleNormal="100" workbookViewId="0">
      <selection activeCell="N7" sqref="N7"/>
    </sheetView>
  </sheetViews>
  <sheetFormatPr defaultRowHeight="14.5" x14ac:dyDescent="0.35"/>
  <cols>
    <col min="2" max="2" width="19.1796875" customWidth="1"/>
    <col min="3" max="3" width="16.26953125" bestFit="1" customWidth="1"/>
    <col min="4" max="4" width="17.54296875" bestFit="1" customWidth="1"/>
    <col min="5" max="5" width="19.81640625" bestFit="1" customWidth="1"/>
    <col min="6" max="6" width="32.7265625" customWidth="1"/>
    <col min="7" max="7" width="27" bestFit="1" customWidth="1"/>
    <col min="8" max="8" width="22.453125" customWidth="1"/>
    <col min="11" max="11" width="12.54296875" bestFit="1" customWidth="1"/>
    <col min="12" max="12" width="12" bestFit="1" customWidth="1"/>
    <col min="13" max="13" width="19.81640625" bestFit="1" customWidth="1"/>
    <col min="14" max="14" width="29.81640625" bestFit="1" customWidth="1"/>
    <col min="15" max="15" width="24.7265625" bestFit="1" customWidth="1"/>
    <col min="16" max="16" width="20.1796875" bestFit="1" customWidth="1"/>
    <col min="33" max="33" width="29.81640625" bestFit="1" customWidth="1"/>
    <col min="37" max="37" width="32.7265625" customWidth="1"/>
    <col min="38" max="38" width="12.7265625" bestFit="1" customWidth="1"/>
    <col min="39" max="39" width="12.1796875" bestFit="1" customWidth="1"/>
    <col min="40" max="40" width="17.453125" bestFit="1" customWidth="1"/>
  </cols>
  <sheetData>
    <row r="1" spans="1:41" ht="36.75" customHeight="1" thickBot="1" x14ac:dyDescent="0.5">
      <c r="A1" s="17" t="s">
        <v>88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AJ1" s="5" t="s">
        <v>148</v>
      </c>
    </row>
    <row r="2" spans="1:41" ht="15" thickTop="1" x14ac:dyDescent="0.35">
      <c r="AL2" s="5" t="s">
        <v>167</v>
      </c>
      <c r="AM2" s="5" t="s">
        <v>168</v>
      </c>
      <c r="AN2" s="5" t="s">
        <v>159</v>
      </c>
      <c r="AO2" s="5" t="s">
        <v>169</v>
      </c>
    </row>
    <row r="3" spans="1:41" x14ac:dyDescent="0.35">
      <c r="J3" s="5" t="s">
        <v>153</v>
      </c>
      <c r="S3" s="5" t="s">
        <v>143</v>
      </c>
      <c r="Y3" s="5" t="s">
        <v>145</v>
      </c>
      <c r="AG3" s="5" t="s">
        <v>1464</v>
      </c>
      <c r="AJ3" s="59" t="s">
        <v>166</v>
      </c>
      <c r="AK3" s="14" t="s">
        <v>1448</v>
      </c>
      <c r="AL3" s="42"/>
      <c r="AM3" s="42"/>
      <c r="AN3" s="8">
        <f>AM3-AL3</f>
        <v>0</v>
      </c>
      <c r="AO3" s="51" t="e">
        <f>1-AN3/AM3</f>
        <v>#DIV/0!</v>
      </c>
    </row>
    <row r="4" spans="1:41" x14ac:dyDescent="0.35">
      <c r="J4" t="s">
        <v>156</v>
      </c>
      <c r="K4" s="14" t="s">
        <v>93</v>
      </c>
      <c r="M4" s="14" t="s">
        <v>104</v>
      </c>
      <c r="S4" t="s">
        <v>160</v>
      </c>
      <c r="T4" s="14">
        <v>5</v>
      </c>
      <c r="Y4" t="s">
        <v>160</v>
      </c>
      <c r="Z4" s="14">
        <v>5</v>
      </c>
      <c r="AG4" s="36" t="str" cm="1">
        <f t="array" ref="AG4:AG32">_xlfn._xlws.SORT(tblProject[Project Name])</f>
        <v>Bondi Beach Apartments</v>
      </c>
    </row>
    <row r="5" spans="1:41" x14ac:dyDescent="0.35">
      <c r="S5" t="s">
        <v>161</v>
      </c>
      <c r="T5" s="14">
        <v>5</v>
      </c>
      <c r="Y5" t="s">
        <v>161</v>
      </c>
      <c r="Z5" s="14">
        <v>5</v>
      </c>
      <c r="AG5" t="str">
        <v>Box Hill Boxes</v>
      </c>
      <c r="AJ5" s="59" t="s">
        <v>1463</v>
      </c>
      <c r="AK5" t="str" cm="1">
        <f t="array" ref="AK5">_xlfn.XLOOKUP(AK3,tblProject[Project Name],tblProject[Project Manager])</f>
        <v>Lizzy Swan</v>
      </c>
    </row>
    <row r="6" spans="1:41" x14ac:dyDescent="0.35">
      <c r="B6" s="5" t="s">
        <v>142</v>
      </c>
      <c r="F6" s="5" t="s">
        <v>149</v>
      </c>
      <c r="K6" s="5" t="s">
        <v>154</v>
      </c>
      <c r="M6" s="5" t="s">
        <v>155</v>
      </c>
      <c r="N6" s="50" t="s">
        <v>157</v>
      </c>
      <c r="O6" s="50" t="s">
        <v>158</v>
      </c>
      <c r="P6" s="50" t="s">
        <v>159</v>
      </c>
      <c r="S6" t="s">
        <v>162</v>
      </c>
      <c r="T6" s="14">
        <v>10</v>
      </c>
      <c r="Y6" t="s">
        <v>164</v>
      </c>
      <c r="Z6" s="14">
        <v>1</v>
      </c>
      <c r="AG6" t="str">
        <v>Central Quay Keys</v>
      </c>
    </row>
    <row r="7" spans="1:41" x14ac:dyDescent="0.35">
      <c r="B7" t="s">
        <v>152</v>
      </c>
      <c r="F7" t="s">
        <v>148</v>
      </c>
      <c r="K7" s="36" t="str" cm="1">
        <f t="array" ref="K7:K9">_xlfn._xlws.SORT(_xlfn.UNIQUE(tblProject[Country]))</f>
        <v>Australia</v>
      </c>
      <c r="M7" s="36" t="str" cm="1">
        <f t="array" ref="M7:M9">_xlfn._xlws.SORT(_xlfn.UNIQUE(_xlfn._xlws.FILTER(tblProject[Project Manager],tblProject[Country]=K4)))</f>
        <v>Brian Jackhammer</v>
      </c>
      <c r="N7" s="42" cm="1">
        <f t="array" ref="N7:N9">SUMIFS(tblProject[Project Cost to Date (AUD)],tblProject[Project Manager],_xlfn.ANCHORARRAY(M7))</f>
        <v>699163460.253672</v>
      </c>
      <c r="O7" s="42"/>
      <c r="P7" s="42"/>
      <c r="S7" t="s">
        <v>163</v>
      </c>
      <c r="T7" s="14">
        <v>10</v>
      </c>
      <c r="Y7" t="s">
        <v>165</v>
      </c>
      <c r="Z7" s="14">
        <v>100</v>
      </c>
      <c r="AG7" t="str">
        <v>Choice Bro Museum</v>
      </c>
      <c r="AJ7" s="59" t="s">
        <v>1462</v>
      </c>
      <c r="AK7" s="36" t="str" cm="1">
        <f t="array" ref="AK7:AK9">_xlfn._xlws.SORT(_xlfn._xlws.FILTER(tblProject[Project Name],(tblProject[Project Manager]=AK5)*(tblProject[Project Name]&lt;&gt;AK3)))</f>
        <v>Innaloo Public Toilets</v>
      </c>
    </row>
    <row r="8" spans="1:41" x14ac:dyDescent="0.35">
      <c r="B8" t="s">
        <v>143</v>
      </c>
      <c r="K8" t="str">
        <v>Fiji</v>
      </c>
      <c r="M8" t="str">
        <v>Giorgio Rialto</v>
      </c>
      <c r="N8" s="8">
        <v>303058218.24064159</v>
      </c>
      <c r="O8" s="8"/>
      <c r="P8" s="8"/>
      <c r="AG8" t="str">
        <v>Cronulla Beach Shacks</v>
      </c>
      <c r="AK8" t="str">
        <v>Kakadu Kak Shopping Mall</v>
      </c>
    </row>
    <row r="9" spans="1:41" x14ac:dyDescent="0.35">
      <c r="B9" t="s">
        <v>144</v>
      </c>
      <c r="K9" t="str">
        <v>New Zealand</v>
      </c>
      <c r="M9" t="str">
        <v>Mary Sledge</v>
      </c>
      <c r="N9" s="8">
        <v>27739533.161509648</v>
      </c>
      <c r="O9" s="8"/>
      <c r="P9" s="8"/>
      <c r="S9" s="36" cm="1">
        <f t="array" ref="S9:W13">_xlfn.SEQUENCE(T4,T5,T6,T7)</f>
        <v>10</v>
      </c>
      <c r="T9">
        <v>20</v>
      </c>
      <c r="U9">
        <v>30</v>
      </c>
      <c r="V9">
        <v>40</v>
      </c>
      <c r="W9">
        <v>50</v>
      </c>
      <c r="Y9" s="36" cm="1">
        <f t="array" aca="1" ref="Y9:AC13" ca="1">_xlfn.RANDARRAY(Z4,Z5,Z6,Z7,TRUE)</f>
        <v>81</v>
      </c>
      <c r="Z9">
        <f ca="1"/>
        <v>83</v>
      </c>
      <c r="AA9">
        <f ca="1"/>
        <v>14</v>
      </c>
      <c r="AB9">
        <f ca="1"/>
        <v>36</v>
      </c>
      <c r="AC9">
        <f ca="1"/>
        <v>57</v>
      </c>
      <c r="AG9" t="str">
        <v>Darling Harbour Harbour</v>
      </c>
      <c r="AK9" t="str">
        <v>Swinging Pig Hotel: Rockingham</v>
      </c>
    </row>
    <row r="10" spans="1:41" x14ac:dyDescent="0.35">
      <c r="B10" t="s">
        <v>146</v>
      </c>
      <c r="N10" s="8"/>
      <c r="O10" s="8"/>
      <c r="P10" s="8"/>
      <c r="S10">
        <v>60</v>
      </c>
      <c r="T10">
        <v>70</v>
      </c>
      <c r="U10">
        <v>80</v>
      </c>
      <c r="V10">
        <v>90</v>
      </c>
      <c r="W10">
        <v>100</v>
      </c>
      <c r="Y10">
        <f ca="1"/>
        <v>76</v>
      </c>
      <c r="Z10">
        <f ca="1"/>
        <v>86</v>
      </c>
      <c r="AA10">
        <f ca="1"/>
        <v>96</v>
      </c>
      <c r="AB10">
        <f ca="1"/>
        <v>47</v>
      </c>
      <c r="AC10">
        <f ca="1"/>
        <v>55</v>
      </c>
      <c r="AG10" t="str">
        <v>Devonport-Mission Bay Bridge</v>
      </c>
    </row>
    <row r="11" spans="1:41" x14ac:dyDescent="0.35">
      <c r="B11" t="s">
        <v>147</v>
      </c>
      <c r="N11" s="8"/>
      <c r="O11" s="8"/>
      <c r="P11" s="8"/>
      <c r="S11">
        <v>110</v>
      </c>
      <c r="T11">
        <v>120</v>
      </c>
      <c r="U11">
        <v>130</v>
      </c>
      <c r="V11">
        <v>140</v>
      </c>
      <c r="W11">
        <v>150</v>
      </c>
      <c r="Y11">
        <f ca="1"/>
        <v>78</v>
      </c>
      <c r="Z11">
        <f ca="1"/>
        <v>17</v>
      </c>
      <c r="AA11">
        <f ca="1"/>
        <v>57</v>
      </c>
      <c r="AB11">
        <f ca="1"/>
        <v>31</v>
      </c>
      <c r="AC11">
        <f ca="1"/>
        <v>60</v>
      </c>
      <c r="AG11" t="str">
        <v>Earthquake-proof Parliament</v>
      </c>
    </row>
    <row r="12" spans="1:41" x14ac:dyDescent="0.35">
      <c r="B12" t="s">
        <v>150</v>
      </c>
      <c r="N12" s="8"/>
      <c r="O12" s="8"/>
      <c r="P12" s="8"/>
      <c r="S12">
        <v>160</v>
      </c>
      <c r="T12">
        <v>170</v>
      </c>
      <c r="U12">
        <v>180</v>
      </c>
      <c r="V12">
        <v>190</v>
      </c>
      <c r="W12">
        <v>200</v>
      </c>
      <c r="Y12">
        <f ca="1"/>
        <v>52</v>
      </c>
      <c r="Z12">
        <f ca="1"/>
        <v>41</v>
      </c>
      <c r="AA12">
        <f ca="1"/>
        <v>10</v>
      </c>
      <c r="AB12">
        <f ca="1"/>
        <v>34</v>
      </c>
      <c r="AC12">
        <f ca="1"/>
        <v>77</v>
      </c>
      <c r="AG12" t="str">
        <v>Executive Residence: A Powers</v>
      </c>
    </row>
    <row r="13" spans="1:41" x14ac:dyDescent="0.35">
      <c r="B13" t="s">
        <v>145</v>
      </c>
      <c r="N13" s="8"/>
      <c r="O13" s="8"/>
      <c r="P13" s="8"/>
      <c r="S13">
        <v>210</v>
      </c>
      <c r="T13">
        <v>220</v>
      </c>
      <c r="U13">
        <v>230</v>
      </c>
      <c r="V13">
        <v>240</v>
      </c>
      <c r="W13">
        <v>250</v>
      </c>
      <c r="Y13">
        <f ca="1"/>
        <v>87</v>
      </c>
      <c r="Z13">
        <f ca="1"/>
        <v>47</v>
      </c>
      <c r="AA13">
        <f ca="1"/>
        <v>97</v>
      </c>
      <c r="AB13">
        <f ca="1"/>
        <v>27</v>
      </c>
      <c r="AC13">
        <f ca="1"/>
        <v>15</v>
      </c>
      <c r="AG13" t="str">
        <v>Golden Sunrise Resort</v>
      </c>
    </row>
    <row r="14" spans="1:41" x14ac:dyDescent="0.35">
      <c r="B14" s="49" t="s">
        <v>151</v>
      </c>
      <c r="N14" s="8"/>
      <c r="O14" s="8"/>
      <c r="P14" s="8"/>
      <c r="AG14" t="str">
        <v>Golden Sunset Palms Resort</v>
      </c>
    </row>
    <row r="15" spans="1:41" x14ac:dyDescent="0.35">
      <c r="B15" s="49"/>
      <c r="AG15" t="str">
        <v>Higher Towers</v>
      </c>
    </row>
    <row r="16" spans="1:41" x14ac:dyDescent="0.35">
      <c r="K16" s="5" t="str">
        <f>"Over Budget Projects for "&amp;M4</f>
        <v>Over Budget Projects for Brian Jackhammer</v>
      </c>
      <c r="Y16" t="s">
        <v>171</v>
      </c>
      <c r="AA16" t="str">
        <f ca="1">Y18</f>
        <v>Brian Jackhammer</v>
      </c>
      <c r="AG16" t="str">
        <v>Huntingdale Lodge</v>
      </c>
    </row>
    <row r="17" spans="2:33" x14ac:dyDescent="0.35">
      <c r="B17" s="5" t="s">
        <v>89</v>
      </c>
      <c r="C17" s="5" t="s">
        <v>0</v>
      </c>
      <c r="D17" s="5" t="s">
        <v>1449</v>
      </c>
      <c r="E17" s="5" t="s">
        <v>91</v>
      </c>
      <c r="F17" s="5" t="s">
        <v>90</v>
      </c>
      <c r="G17" s="5" t="s">
        <v>141</v>
      </c>
      <c r="H17" s="5" t="s">
        <v>140</v>
      </c>
      <c r="K17" s="12" t="s">
        <v>89</v>
      </c>
      <c r="L17" s="10" t="s">
        <v>0</v>
      </c>
      <c r="M17" s="10" t="s">
        <v>91</v>
      </c>
      <c r="N17" s="10" t="s">
        <v>90</v>
      </c>
      <c r="O17" s="10" t="s">
        <v>141</v>
      </c>
      <c r="P17" s="11" t="s">
        <v>140</v>
      </c>
      <c r="Y17" s="5" t="s">
        <v>170</v>
      </c>
      <c r="AG17" t="str">
        <v>Innaloo Public Toilets</v>
      </c>
    </row>
    <row r="18" spans="2:33" x14ac:dyDescent="0.35">
      <c r="B18" t="s">
        <v>92</v>
      </c>
      <c r="C18" t="s">
        <v>95</v>
      </c>
      <c r="D18" t="s">
        <v>1450</v>
      </c>
      <c r="E18" t="s">
        <v>104</v>
      </c>
      <c r="F18" t="s">
        <v>112</v>
      </c>
      <c r="G18" s="8">
        <v>29253328.355347931</v>
      </c>
      <c r="H18" s="8">
        <v>30000000</v>
      </c>
      <c r="K18" s="36"/>
      <c r="O18" s="8"/>
      <c r="P18" s="8"/>
      <c r="Y18" s="36" t="str" cm="1">
        <f t="array" aca="1" ref="Y18:Y20" ca="1">_xlfn.SORTBY(_xlfn.ANCHORARRAY(M7),_xlfn.RANDARRAY(ROWS(_xlfn.ANCHORARRAY(M7))))</f>
        <v>Brian Jackhammer</v>
      </c>
      <c r="AG18" t="str">
        <v>Kakadu Kak Shopping Mall</v>
      </c>
    </row>
    <row r="19" spans="2:33" x14ac:dyDescent="0.35">
      <c r="B19" t="s">
        <v>92</v>
      </c>
      <c r="C19" t="s">
        <v>95</v>
      </c>
      <c r="D19" t="s">
        <v>1450</v>
      </c>
      <c r="E19" t="s">
        <v>104</v>
      </c>
      <c r="F19" t="s">
        <v>113</v>
      </c>
      <c r="G19" s="8">
        <v>401965378.8565191</v>
      </c>
      <c r="H19" s="8">
        <v>500000000</v>
      </c>
      <c r="O19" s="8"/>
      <c r="P19" s="8"/>
      <c r="Y19" t="str">
        <f ca="1"/>
        <v>Mary Sledge</v>
      </c>
      <c r="AG19" t="str">
        <v>Kings Park Cable Car</v>
      </c>
    </row>
    <row r="20" spans="2:33" x14ac:dyDescent="0.35">
      <c r="B20" t="s">
        <v>92</v>
      </c>
      <c r="C20" t="s">
        <v>95</v>
      </c>
      <c r="D20" t="s">
        <v>1450</v>
      </c>
      <c r="E20" t="s">
        <v>105</v>
      </c>
      <c r="F20" t="s">
        <v>114</v>
      </c>
      <c r="G20" s="8">
        <v>26997427.720027227</v>
      </c>
      <c r="H20" s="8">
        <v>25000000</v>
      </c>
      <c r="O20" s="8"/>
      <c r="P20" s="8"/>
      <c r="Y20" t="str">
        <f ca="1"/>
        <v>Giorgio Rialto</v>
      </c>
      <c r="AG20" t="str">
        <v>Looney Park</v>
      </c>
    </row>
    <row r="21" spans="2:33" x14ac:dyDescent="0.35">
      <c r="B21" t="s">
        <v>92</v>
      </c>
      <c r="C21" t="s">
        <v>95</v>
      </c>
      <c r="D21" t="s">
        <v>1450</v>
      </c>
      <c r="E21" t="s">
        <v>105</v>
      </c>
      <c r="F21" t="s">
        <v>115</v>
      </c>
      <c r="G21" s="8">
        <v>94218359.99204129</v>
      </c>
      <c r="H21" s="8">
        <v>150000000</v>
      </c>
      <c r="O21" s="8"/>
      <c r="P21" s="8"/>
      <c r="AG21" t="str">
        <v>Lorne Lawn Bowling Club</v>
      </c>
    </row>
    <row r="22" spans="2:33" x14ac:dyDescent="0.35">
      <c r="B22" t="s">
        <v>92</v>
      </c>
      <c r="C22" t="s">
        <v>95</v>
      </c>
      <c r="D22" t="s">
        <v>1450</v>
      </c>
      <c r="E22" t="s">
        <v>105</v>
      </c>
      <c r="F22" t="s">
        <v>116</v>
      </c>
      <c r="G22" s="8">
        <v>3046408.4795728847</v>
      </c>
      <c r="H22" s="8">
        <v>5000000</v>
      </c>
      <c r="O22" s="8"/>
      <c r="P22" s="8"/>
      <c r="AG22" t="str">
        <v>Opera House Refurbishment</v>
      </c>
    </row>
    <row r="23" spans="2:33" x14ac:dyDescent="0.35">
      <c r="B23" t="s">
        <v>92</v>
      </c>
      <c r="C23" t="s">
        <v>95</v>
      </c>
      <c r="D23" t="s">
        <v>1450</v>
      </c>
      <c r="E23" t="s">
        <v>106</v>
      </c>
      <c r="F23" t="s">
        <v>117</v>
      </c>
      <c r="G23" s="8">
        <v>9194072.1847057696</v>
      </c>
      <c r="H23" s="8">
        <v>15000000</v>
      </c>
      <c r="O23" s="8"/>
      <c r="P23" s="8"/>
      <c r="AG23" t="str">
        <v>Pinnacles Achievement Centre</v>
      </c>
    </row>
    <row r="24" spans="2:33" x14ac:dyDescent="0.35">
      <c r="B24" t="s">
        <v>92</v>
      </c>
      <c r="C24" t="s">
        <v>95</v>
      </c>
      <c r="D24" t="s">
        <v>1450</v>
      </c>
      <c r="E24" t="s">
        <v>106</v>
      </c>
      <c r="F24" t="s">
        <v>118</v>
      </c>
      <c r="G24" s="8">
        <v>11679655.862491081</v>
      </c>
      <c r="H24" s="8">
        <v>10000000</v>
      </c>
      <c r="O24" s="8"/>
      <c r="P24" s="8"/>
      <c r="AG24" t="str">
        <v>Point Walter Bridge</v>
      </c>
    </row>
    <row r="25" spans="2:33" x14ac:dyDescent="0.35">
      <c r="B25" t="s">
        <v>92</v>
      </c>
      <c r="C25" t="s">
        <v>96</v>
      </c>
      <c r="D25" t="s">
        <v>1451</v>
      </c>
      <c r="E25" t="s">
        <v>107</v>
      </c>
      <c r="F25" t="s">
        <v>120</v>
      </c>
      <c r="G25" s="8">
        <v>133238555.07334435</v>
      </c>
      <c r="H25" s="8">
        <v>130000000</v>
      </c>
      <c r="O25" s="8"/>
      <c r="P25" s="8"/>
      <c r="AG25" t="str">
        <v>Rebuild Cathedral</v>
      </c>
    </row>
    <row r="26" spans="2:33" x14ac:dyDescent="0.35">
      <c r="B26" t="s">
        <v>92</v>
      </c>
      <c r="C26" t="s">
        <v>96</v>
      </c>
      <c r="D26" t="s">
        <v>1451</v>
      </c>
      <c r="E26" t="s">
        <v>108</v>
      </c>
      <c r="F26" t="s">
        <v>119</v>
      </c>
      <c r="G26" s="8">
        <v>103010130.58805189</v>
      </c>
      <c r="H26" s="8">
        <v>85000000</v>
      </c>
      <c r="O26" s="8"/>
      <c r="P26" s="8"/>
      <c r="AG26" t="str">
        <v>Rebuild Christchurch Boys High</v>
      </c>
    </row>
    <row r="27" spans="2:33" x14ac:dyDescent="0.35">
      <c r="B27" t="s">
        <v>92</v>
      </c>
      <c r="C27" t="s">
        <v>96</v>
      </c>
      <c r="D27" t="s">
        <v>1451</v>
      </c>
      <c r="E27" t="s">
        <v>108</v>
      </c>
      <c r="F27" t="s">
        <v>121</v>
      </c>
      <c r="G27" s="8">
        <v>38132466.48739481</v>
      </c>
      <c r="H27" s="8">
        <v>40000000</v>
      </c>
      <c r="O27" s="8"/>
      <c r="P27" s="8"/>
      <c r="AG27" t="str">
        <v>Rebuild Christchurch Girls High</v>
      </c>
    </row>
    <row r="28" spans="2:33" x14ac:dyDescent="0.35">
      <c r="B28" t="s">
        <v>92</v>
      </c>
      <c r="C28" t="s">
        <v>96</v>
      </c>
      <c r="D28" t="s">
        <v>1451</v>
      </c>
      <c r="E28" t="s">
        <v>109</v>
      </c>
      <c r="F28" t="s">
        <v>122</v>
      </c>
      <c r="G28" s="8">
        <v>7567945.1850266261</v>
      </c>
      <c r="H28" s="8">
        <v>7000000</v>
      </c>
      <c r="O28" s="8"/>
      <c r="P28" s="8"/>
      <c r="AG28" t="str">
        <v>Swinging Pig Hotel: Rockingham</v>
      </c>
    </row>
    <row r="29" spans="2:33" x14ac:dyDescent="0.35">
      <c r="B29" t="s">
        <v>92</v>
      </c>
      <c r="C29" t="s">
        <v>96</v>
      </c>
      <c r="D29" t="s">
        <v>1451</v>
      </c>
      <c r="E29" t="s">
        <v>109</v>
      </c>
      <c r="F29" t="s">
        <v>123</v>
      </c>
      <c r="G29" s="8">
        <v>6108561.5967122559</v>
      </c>
      <c r="H29" s="8">
        <v>9000000</v>
      </c>
      <c r="O29" s="8"/>
      <c r="P29" s="8"/>
      <c r="AG29" t="str">
        <v>Weera Tutu Night Club</v>
      </c>
    </row>
    <row r="30" spans="2:33" x14ac:dyDescent="0.35">
      <c r="B30" t="s">
        <v>92</v>
      </c>
      <c r="C30" t="s">
        <v>97</v>
      </c>
      <c r="D30" t="s">
        <v>1452</v>
      </c>
      <c r="E30" t="s">
        <v>110</v>
      </c>
      <c r="F30" t="s">
        <v>124</v>
      </c>
      <c r="G30" s="8">
        <v>540863.97056854982</v>
      </c>
      <c r="H30" s="8">
        <v>750000</v>
      </c>
      <c r="O30" s="8"/>
      <c r="P30" s="8"/>
      <c r="AG30" t="str">
        <v>Werribee Closed Zoo</v>
      </c>
    </row>
    <row r="31" spans="2:33" x14ac:dyDescent="0.35">
      <c r="B31" t="s">
        <v>92</v>
      </c>
      <c r="C31" t="s">
        <v>97</v>
      </c>
      <c r="D31" t="s">
        <v>1452</v>
      </c>
      <c r="E31" t="s">
        <v>110</v>
      </c>
      <c r="F31" t="s">
        <v>129</v>
      </c>
      <c r="G31" s="8">
        <v>3802232.0977983256</v>
      </c>
      <c r="H31" s="8">
        <v>6000000</v>
      </c>
      <c r="O31" s="8"/>
      <c r="P31" s="8"/>
      <c r="AG31" t="str">
        <v>Westinout Hotel</v>
      </c>
    </row>
    <row r="32" spans="2:33" x14ac:dyDescent="0.35">
      <c r="B32" t="s">
        <v>92</v>
      </c>
      <c r="C32" t="s">
        <v>97</v>
      </c>
      <c r="D32" t="s">
        <v>1452</v>
      </c>
      <c r="E32" t="s">
        <v>110</v>
      </c>
      <c r="F32" t="s">
        <v>1448</v>
      </c>
      <c r="G32" s="8">
        <v>8471230.8506570067</v>
      </c>
      <c r="H32" s="8">
        <v>8000000</v>
      </c>
      <c r="O32" s="8"/>
      <c r="P32" s="8"/>
      <c r="AG32" t="str">
        <v>Yasawa Islands Resort</v>
      </c>
    </row>
    <row r="33" spans="2:16" x14ac:dyDescent="0.35">
      <c r="B33" t="s">
        <v>92</v>
      </c>
      <c r="C33" t="s">
        <v>97</v>
      </c>
      <c r="D33" t="s">
        <v>1452</v>
      </c>
      <c r="E33" t="s">
        <v>111</v>
      </c>
      <c r="F33" t="s">
        <v>130</v>
      </c>
      <c r="G33" s="8">
        <v>6786813.7902911538</v>
      </c>
      <c r="H33" s="8">
        <v>9500000</v>
      </c>
      <c r="O33" s="8"/>
      <c r="P33" s="8"/>
    </row>
    <row r="34" spans="2:16" x14ac:dyDescent="0.35">
      <c r="B34" t="s">
        <v>92</v>
      </c>
      <c r="C34" t="s">
        <v>97</v>
      </c>
      <c r="D34" t="s">
        <v>1452</v>
      </c>
      <c r="E34" t="s">
        <v>111</v>
      </c>
      <c r="F34" t="s">
        <v>134</v>
      </c>
      <c r="G34" s="8">
        <v>180658138.88504353</v>
      </c>
      <c r="H34" s="8">
        <v>250000000</v>
      </c>
      <c r="O34" s="8"/>
      <c r="P34" s="8"/>
    </row>
    <row r="35" spans="2:16" x14ac:dyDescent="0.35">
      <c r="B35" t="s">
        <v>92</v>
      </c>
      <c r="C35" t="s">
        <v>98</v>
      </c>
      <c r="D35" t="s">
        <v>1453</v>
      </c>
      <c r="E35" t="s">
        <v>111</v>
      </c>
      <c r="F35" t="s">
        <v>135</v>
      </c>
      <c r="G35" s="8">
        <v>12373433.243545583</v>
      </c>
      <c r="H35" s="8">
        <v>12000000</v>
      </c>
      <c r="O35" s="8"/>
      <c r="P35" s="8"/>
    </row>
    <row r="36" spans="2:16" x14ac:dyDescent="0.35">
      <c r="B36" t="s">
        <v>92</v>
      </c>
      <c r="C36" t="s">
        <v>99</v>
      </c>
      <c r="D36" t="s">
        <v>1454</v>
      </c>
      <c r="E36" t="s">
        <v>110</v>
      </c>
      <c r="F36" t="s">
        <v>136</v>
      </c>
      <c r="G36" s="8">
        <v>305939483.17488432</v>
      </c>
      <c r="H36" s="8">
        <v>350000000</v>
      </c>
      <c r="O36" s="8"/>
      <c r="P36" s="8"/>
    </row>
    <row r="37" spans="2:16" x14ac:dyDescent="0.35">
      <c r="B37" t="s">
        <v>93</v>
      </c>
      <c r="C37" t="s">
        <v>100</v>
      </c>
      <c r="E37" t="s">
        <v>109</v>
      </c>
      <c r="F37" t="s">
        <v>137</v>
      </c>
      <c r="G37" s="8">
        <v>14063026.379770765</v>
      </c>
      <c r="H37" s="8">
        <v>17000000</v>
      </c>
      <c r="O37" s="8"/>
      <c r="P37" s="8"/>
    </row>
    <row r="38" spans="2:16" x14ac:dyDescent="0.35">
      <c r="B38" t="s">
        <v>93</v>
      </c>
      <c r="C38" t="s">
        <v>100</v>
      </c>
      <c r="E38" t="s">
        <v>104</v>
      </c>
      <c r="F38" t="s">
        <v>138</v>
      </c>
      <c r="G38" s="8">
        <v>256741156.98906016</v>
      </c>
      <c r="H38" s="8">
        <v>350000000</v>
      </c>
      <c r="O38" s="8"/>
      <c r="P38" s="8"/>
    </row>
    <row r="39" spans="2:16" x14ac:dyDescent="0.35">
      <c r="B39" t="s">
        <v>93</v>
      </c>
      <c r="C39" t="s">
        <v>100</v>
      </c>
      <c r="E39" t="s">
        <v>104</v>
      </c>
      <c r="F39" t="s">
        <v>139</v>
      </c>
      <c r="G39" s="8">
        <v>11203596.052744754</v>
      </c>
      <c r="H39" s="8">
        <v>12000000</v>
      </c>
      <c r="O39" s="8"/>
      <c r="P39" s="8"/>
    </row>
    <row r="40" spans="2:16" x14ac:dyDescent="0.35">
      <c r="B40" t="s">
        <v>94</v>
      </c>
      <c r="C40" t="s">
        <v>103</v>
      </c>
      <c r="E40" t="s">
        <v>106</v>
      </c>
      <c r="F40" t="s">
        <v>131</v>
      </c>
      <c r="G40" s="8">
        <v>137934089.78288019</v>
      </c>
      <c r="H40" s="8">
        <v>175000000</v>
      </c>
      <c r="O40" s="8"/>
      <c r="P40" s="8"/>
    </row>
    <row r="41" spans="2:16" x14ac:dyDescent="0.35">
      <c r="B41" t="s">
        <v>94</v>
      </c>
      <c r="C41" t="s">
        <v>103</v>
      </c>
      <c r="E41" t="s">
        <v>106</v>
      </c>
      <c r="F41" t="s">
        <v>132</v>
      </c>
      <c r="G41" s="8">
        <v>153672049.88910812</v>
      </c>
      <c r="H41" s="8">
        <v>205000000</v>
      </c>
      <c r="O41" s="8"/>
      <c r="P41" s="8"/>
    </row>
    <row r="42" spans="2:16" x14ac:dyDescent="0.35">
      <c r="B42" t="s">
        <v>94</v>
      </c>
      <c r="C42" t="s">
        <v>103</v>
      </c>
      <c r="E42" t="s">
        <v>106</v>
      </c>
      <c r="F42" t="s">
        <v>133</v>
      </c>
      <c r="G42" s="8">
        <v>88000296.149526879</v>
      </c>
      <c r="H42" s="8">
        <v>85000000</v>
      </c>
      <c r="O42" s="8"/>
      <c r="P42" s="8"/>
    </row>
    <row r="43" spans="2:16" x14ac:dyDescent="0.35">
      <c r="B43" t="s">
        <v>93</v>
      </c>
      <c r="C43" t="s">
        <v>101</v>
      </c>
      <c r="E43" t="s">
        <v>108</v>
      </c>
      <c r="F43" t="s">
        <v>128</v>
      </c>
      <c r="G43" s="8">
        <v>7867233.806082991</v>
      </c>
      <c r="H43" s="8">
        <v>7500000</v>
      </c>
      <c r="O43" s="8"/>
      <c r="P43" s="8"/>
    </row>
    <row r="44" spans="2:16" x14ac:dyDescent="0.35">
      <c r="B44" t="s">
        <v>93</v>
      </c>
      <c r="C44" t="s">
        <v>102</v>
      </c>
      <c r="E44" t="s">
        <v>108</v>
      </c>
      <c r="F44" t="s">
        <v>125</v>
      </c>
      <c r="G44" s="8">
        <v>101978103.51069327</v>
      </c>
      <c r="H44" s="8">
        <v>85000000</v>
      </c>
      <c r="O44" s="8"/>
      <c r="P44" s="8"/>
    </row>
    <row r="45" spans="2:16" x14ac:dyDescent="0.35">
      <c r="B45" t="s">
        <v>93</v>
      </c>
      <c r="C45" t="s">
        <v>102</v>
      </c>
      <c r="E45" t="s">
        <v>108</v>
      </c>
      <c r="F45" t="s">
        <v>126</v>
      </c>
      <c r="G45" s="8">
        <v>24707513.985967368</v>
      </c>
      <c r="H45" s="8">
        <v>25000000</v>
      </c>
      <c r="O45" s="8"/>
      <c r="P45" s="8"/>
    </row>
    <row r="46" spans="2:16" x14ac:dyDescent="0.35">
      <c r="B46" t="s">
        <v>93</v>
      </c>
      <c r="C46" t="s">
        <v>102</v>
      </c>
      <c r="E46" t="s">
        <v>108</v>
      </c>
      <c r="F46" t="s">
        <v>127</v>
      </c>
      <c r="G46" s="8">
        <v>27362769.862451345</v>
      </c>
      <c r="H46" s="8">
        <v>35000000</v>
      </c>
      <c r="O46" s="8"/>
      <c r="P46" s="8"/>
    </row>
    <row r="47" spans="2:16" x14ac:dyDescent="0.35">
      <c r="O47" s="8"/>
      <c r="P47" s="8"/>
    </row>
    <row r="48" spans="2:16" x14ac:dyDescent="0.35">
      <c r="O48" s="8"/>
      <c r="P48" s="8"/>
    </row>
    <row r="49" spans="2:16" x14ac:dyDescent="0.35">
      <c r="O49" s="8"/>
      <c r="P49" s="8"/>
    </row>
    <row r="50" spans="2:16" x14ac:dyDescent="0.35">
      <c r="B50" t="str" cm="1">
        <f t="array" ref="B50:B54">_xlfn.UNIQUE(_xlfn._xlws.FILTER(tblProject[State], tblProject[Country]="Australia"))</f>
        <v>New South Wales</v>
      </c>
      <c r="C50" s="56" cm="1">
        <f t="array" ref="C50:C54">SUMIFS(tblProject[Project Cost to Date (AUD)],tblProject[State],_xlfn.ANCHORARRAY(B50))</f>
        <v>576354631.45070529</v>
      </c>
      <c r="O50" s="8"/>
      <c r="P50" s="8"/>
    </row>
    <row r="51" spans="2:16" x14ac:dyDescent="0.35">
      <c r="B51" t="str">
        <v>Victoria</v>
      </c>
      <c r="C51" s="8">
        <v>288057658.93052995</v>
      </c>
      <c r="O51" s="8"/>
      <c r="P51" s="8"/>
    </row>
    <row r="52" spans="2:16" x14ac:dyDescent="0.35">
      <c r="B52" t="str">
        <v>Western Australia</v>
      </c>
      <c r="C52" s="8">
        <v>200259279.59435856</v>
      </c>
    </row>
    <row r="53" spans="2:16" x14ac:dyDescent="0.35">
      <c r="B53" t="str">
        <v>South Australia</v>
      </c>
      <c r="C53" s="8">
        <v>12373433.243545583</v>
      </c>
    </row>
    <row r="54" spans="2:16" x14ac:dyDescent="0.35">
      <c r="B54" t="str">
        <v>Northern Territory</v>
      </c>
      <c r="C54" s="8">
        <v>305939483.17488432</v>
      </c>
    </row>
    <row r="55" spans="2:16" x14ac:dyDescent="0.35">
      <c r="C55" s="8"/>
    </row>
  </sheetData>
  <pageMargins left="0.7" right="0.7" top="0.75" bottom="0.75" header="0.3" footer="0.3"/>
  <pageSetup orientation="portrait" horizontalDpi="300" verticalDpi="30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04A29-FA27-411B-A3D4-2BC50294B6DD}">
  <dimension ref="A1:I50"/>
  <sheetViews>
    <sheetView showGridLines="0" topLeftCell="A34" zoomScale="130" zoomScaleNormal="130" workbookViewId="0">
      <selection activeCell="I36" sqref="I36"/>
    </sheetView>
  </sheetViews>
  <sheetFormatPr defaultRowHeight="14.5" x14ac:dyDescent="0.35"/>
  <cols>
    <col min="2" max="2" width="4.54296875" customWidth="1"/>
    <col min="3" max="3" width="26.54296875" bestFit="1" customWidth="1"/>
    <col min="4" max="4" width="23.453125" customWidth="1"/>
    <col min="5" max="5" width="17.26953125" customWidth="1"/>
    <col min="6" max="6" width="14.54296875" bestFit="1" customWidth="1"/>
    <col min="7" max="7" width="20.7265625" customWidth="1"/>
    <col min="8" max="9" width="14.54296875" customWidth="1"/>
  </cols>
  <sheetData>
    <row r="1" spans="1:7" ht="38.25" customHeight="1" thickBot="1" x14ac:dyDescent="0.5">
      <c r="A1" s="17" t="str">
        <f>sFileHeader</f>
        <v>Dynamo Model</v>
      </c>
      <c r="B1" s="17"/>
      <c r="C1" s="17"/>
      <c r="D1" s="17"/>
      <c r="E1" s="17"/>
      <c r="F1" s="17"/>
      <c r="G1" s="17"/>
    </row>
    <row r="2" spans="1:7" ht="18" thickTop="1" thickBot="1" x14ac:dyDescent="0.45">
      <c r="A2" s="18" t="s">
        <v>70</v>
      </c>
      <c r="B2" s="18"/>
      <c r="C2" s="18"/>
      <c r="D2" s="18"/>
      <c r="E2" s="18"/>
      <c r="F2" s="18"/>
      <c r="G2" s="18"/>
    </row>
    <row r="3" spans="1:7" ht="15" thickTop="1" x14ac:dyDescent="0.35"/>
    <row r="6" spans="1:7" x14ac:dyDescent="0.35">
      <c r="B6" s="13"/>
      <c r="C6" s="13" t="s">
        <v>59</v>
      </c>
      <c r="D6" s="25" t="s">
        <v>66</v>
      </c>
      <c r="E6" s="13" t="s">
        <v>60</v>
      </c>
      <c r="F6" s="13" t="s">
        <v>61</v>
      </c>
      <c r="G6" s="13" t="s">
        <v>62</v>
      </c>
    </row>
    <row r="7" spans="1:7" x14ac:dyDescent="0.35">
      <c r="B7" s="48" t="s">
        <v>71</v>
      </c>
      <c r="C7" s="46"/>
      <c r="D7" s="47"/>
      <c r="E7" s="46"/>
      <c r="F7" s="46"/>
      <c r="G7" s="46"/>
    </row>
    <row r="8" spans="1:7" x14ac:dyDescent="0.35">
      <c r="C8" t="s">
        <v>63</v>
      </c>
      <c r="D8" s="26" t="s">
        <v>84</v>
      </c>
      <c r="E8" s="16" t="s">
        <v>64</v>
      </c>
      <c r="F8" s="14" t="s">
        <v>69</v>
      </c>
      <c r="G8" s="15"/>
    </row>
    <row r="9" spans="1:7" x14ac:dyDescent="0.35">
      <c r="C9" t="s">
        <v>68</v>
      </c>
      <c r="D9" s="26" t="s">
        <v>67</v>
      </c>
      <c r="E9" s="16" t="s">
        <v>65</v>
      </c>
      <c r="F9" s="14">
        <v>72</v>
      </c>
      <c r="G9" s="15"/>
    </row>
    <row r="10" spans="1:7" x14ac:dyDescent="0.35">
      <c r="C10" t="s">
        <v>73</v>
      </c>
      <c r="D10" s="26" t="s">
        <v>83</v>
      </c>
      <c r="E10" s="16" t="s">
        <v>72</v>
      </c>
      <c r="F10" s="19">
        <v>43647</v>
      </c>
      <c r="G10" s="15"/>
    </row>
    <row r="11" spans="1:7" x14ac:dyDescent="0.35">
      <c r="C11" t="s">
        <v>75</v>
      </c>
      <c r="D11" s="26" t="s">
        <v>82</v>
      </c>
      <c r="E11" s="20" t="s">
        <v>76</v>
      </c>
      <c r="F11" s="21">
        <v>0.1</v>
      </c>
      <c r="G11" s="15"/>
    </row>
    <row r="12" spans="1:7" x14ac:dyDescent="0.35">
      <c r="C12" t="s">
        <v>1435</v>
      </c>
      <c r="D12" s="26" t="s">
        <v>1438</v>
      </c>
      <c r="E12" s="20" t="s">
        <v>1437</v>
      </c>
      <c r="F12" s="14">
        <v>3</v>
      </c>
      <c r="G12" s="15" t="s">
        <v>1439</v>
      </c>
    </row>
    <row r="13" spans="1:7" x14ac:dyDescent="0.35">
      <c r="C13" t="s">
        <v>1443</v>
      </c>
      <c r="D13" s="26" t="s">
        <v>1436</v>
      </c>
      <c r="E13" s="20" t="s">
        <v>1444</v>
      </c>
      <c r="F13" s="57">
        <v>5000000</v>
      </c>
      <c r="G13" s="15"/>
    </row>
    <row r="14" spans="1:7" x14ac:dyDescent="0.35">
      <c r="C14" t="s">
        <v>1445</v>
      </c>
      <c r="D14" s="26" t="s">
        <v>1446</v>
      </c>
      <c r="E14" s="20" t="s">
        <v>1447</v>
      </c>
      <c r="F14" s="21">
        <v>0.08</v>
      </c>
      <c r="G14" s="15"/>
    </row>
    <row r="16" spans="1:7" x14ac:dyDescent="0.35">
      <c r="C16" s="5" t="s">
        <v>11</v>
      </c>
    </row>
    <row r="17" spans="3:9" x14ac:dyDescent="0.35">
      <c r="C17" s="16" t="s">
        <v>77</v>
      </c>
    </row>
    <row r="18" spans="3:9" x14ac:dyDescent="0.35">
      <c r="C18" s="5" t="s">
        <v>11</v>
      </c>
      <c r="D18" s="5" t="s">
        <v>12</v>
      </c>
      <c r="E18" s="5" t="s">
        <v>87</v>
      </c>
    </row>
    <row r="19" spans="3:9" x14ac:dyDescent="0.35">
      <c r="C19" t="e" vm="1">
        <v>#VALUE!</v>
      </c>
      <c r="D19" s="32" cm="1">
        <f t="array" ref="D19">IF(tblFXRates[[#This Row],[FX Rates]]="AUD",1,_FV(tblFXRates[[#This Row],[FX Rates]],"price"))</f>
        <v>0.68600000000000005</v>
      </c>
      <c r="E19">
        <v>-1E-3</v>
      </c>
    </row>
    <row r="20" spans="3:9" x14ac:dyDescent="0.35">
      <c r="C20" t="e" vm="2">
        <v>#VALUE!</v>
      </c>
      <c r="D20" s="33" cm="1">
        <f t="array" ref="D20">IF(tblFXRates[[#This Row],[FX Rates]]="AUD",1,_FV(tblFXRates[[#This Row],[FX Rates]],"price"))</f>
        <v>0.53100000000000003</v>
      </c>
      <c r="E20">
        <v>-1E-3</v>
      </c>
    </row>
    <row r="21" spans="3:9" x14ac:dyDescent="0.35">
      <c r="C21" t="e" vm="3">
        <v>#VALUE!</v>
      </c>
      <c r="D21" s="34" cm="1">
        <f t="array" ref="D21">IF(tblFXRates[[#This Row],[FX Rates]]="AUD",1,_FV(tblFXRates[[#This Row],[FX Rates]],"price"))</f>
        <v>0.61480000000000001</v>
      </c>
      <c r="E21">
        <v>-1E-3</v>
      </c>
    </row>
    <row r="22" spans="3:9" x14ac:dyDescent="0.35">
      <c r="C22" t="e" vm="4">
        <v>#VALUE!</v>
      </c>
      <c r="D22" s="35" cm="1">
        <f t="array" ref="D22">IF(tblFXRates[[#This Row],[FX Rates]]="AUD",1,_FV(tblFXRates[[#This Row],[FX Rates]],"price"))</f>
        <v>1.0711999999999999</v>
      </c>
      <c r="E22">
        <v>1E-3</v>
      </c>
    </row>
    <row r="23" spans="3:9" x14ac:dyDescent="0.35">
      <c r="C23" t="e" vm="5">
        <v>#VALUE!</v>
      </c>
      <c r="D23" s="32" cm="1">
        <f t="array" ref="D23">IF(tblFXRates[[#This Row],[FX Rates]]="AUD",1,_FV(tblFXRates[[#This Row],[FX Rates]],"price"))</f>
        <v>0.93500000000000005</v>
      </c>
      <c r="E23">
        <v>1E-3</v>
      </c>
    </row>
    <row r="24" spans="3:9" x14ac:dyDescent="0.35">
      <c r="C24" t="s">
        <v>15</v>
      </c>
      <c r="D24" s="32" cm="1">
        <f t="array" ref="D24">IF(tblFXRates[[#This Row],[FX Rates]]="AUD",1,_FV(tblFXRates[[#This Row],[FX Rates]],"price"))</f>
        <v>1</v>
      </c>
      <c r="E24">
        <v>0</v>
      </c>
    </row>
    <row r="27" spans="3:9" x14ac:dyDescent="0.35">
      <c r="C27" s="5" t="s">
        <v>16</v>
      </c>
    </row>
    <row r="28" spans="3:9" x14ac:dyDescent="0.35">
      <c r="C28" s="16" t="s">
        <v>78</v>
      </c>
      <c r="E28" s="22" t="s">
        <v>81</v>
      </c>
    </row>
    <row r="29" spans="3:9" ht="30.75" customHeight="1" x14ac:dyDescent="0.35">
      <c r="C29" s="23" t="s">
        <v>16</v>
      </c>
      <c r="D29" s="23" t="s">
        <v>17</v>
      </c>
      <c r="E29" s="24" t="s">
        <v>13</v>
      </c>
      <c r="F29" s="23" t="s">
        <v>14</v>
      </c>
      <c r="G29" s="23" t="s">
        <v>18</v>
      </c>
      <c r="H29" s="23" t="s">
        <v>19</v>
      </c>
      <c r="I29" s="23" t="s">
        <v>80</v>
      </c>
    </row>
    <row r="30" spans="3:9" x14ac:dyDescent="0.35">
      <c r="C30" t="s">
        <v>1457</v>
      </c>
      <c r="D30">
        <v>100</v>
      </c>
      <c r="E30" s="22">
        <v>50</v>
      </c>
      <c r="F30" t="e" vm="6">
        <v>#VALUE!</v>
      </c>
      <c r="G30" s="7">
        <v>0.03</v>
      </c>
      <c r="H30" s="7">
        <v>0.03</v>
      </c>
      <c r="I30" s="7">
        <v>0.45</v>
      </c>
    </row>
    <row r="31" spans="3:9" x14ac:dyDescent="0.35">
      <c r="C31" t="s">
        <v>1458</v>
      </c>
      <c r="D31">
        <v>1000</v>
      </c>
      <c r="E31" s="22">
        <v>75</v>
      </c>
      <c r="F31" t="s">
        <v>15</v>
      </c>
      <c r="G31" s="7">
        <v>0.02</v>
      </c>
      <c r="H31" s="7">
        <v>0.03</v>
      </c>
      <c r="I31" s="7">
        <v>0.55000000000000004</v>
      </c>
    </row>
    <row r="32" spans="3:9" x14ac:dyDescent="0.35">
      <c r="C32" t="s">
        <v>1459</v>
      </c>
      <c r="D32">
        <v>5000</v>
      </c>
      <c r="E32" s="22">
        <v>80</v>
      </c>
      <c r="F32" t="e" vm="7">
        <v>#VALUE!</v>
      </c>
      <c r="G32" s="7">
        <v>0.02</v>
      </c>
      <c r="H32" s="7">
        <v>0.02</v>
      </c>
      <c r="I32" s="7">
        <v>0.6</v>
      </c>
    </row>
    <row r="33" spans="3:9" x14ac:dyDescent="0.35">
      <c r="C33" t="s">
        <v>1460</v>
      </c>
      <c r="D33">
        <v>350</v>
      </c>
      <c r="E33" s="22">
        <v>100</v>
      </c>
      <c r="F33" t="e" vm="8">
        <v>#VALUE!</v>
      </c>
      <c r="G33" s="7">
        <v>0.1</v>
      </c>
      <c r="H33" s="7">
        <v>0.05</v>
      </c>
      <c r="I33" s="7">
        <v>0.7</v>
      </c>
    </row>
    <row r="34" spans="3:9" x14ac:dyDescent="0.35">
      <c r="C34" t="s">
        <v>1461</v>
      </c>
      <c r="D34">
        <v>10000</v>
      </c>
      <c r="E34" s="22">
        <v>25</v>
      </c>
      <c r="F34" t="e" vm="9">
        <v>#VALUE!</v>
      </c>
      <c r="G34" s="7">
        <v>-0.02</v>
      </c>
      <c r="H34" s="7">
        <v>0.01</v>
      </c>
      <c r="I34" s="7">
        <v>0.25</v>
      </c>
    </row>
    <row r="35" spans="3:9" x14ac:dyDescent="0.35">
      <c r="C35" t="s">
        <v>1467</v>
      </c>
      <c r="D35">
        <v>5000</v>
      </c>
      <c r="E35" s="22">
        <v>19.95</v>
      </c>
      <c r="F35" t="s">
        <v>15</v>
      </c>
      <c r="G35" s="7">
        <v>0.1</v>
      </c>
      <c r="H35" s="7">
        <v>0.02</v>
      </c>
      <c r="I35" s="7">
        <v>0.5</v>
      </c>
    </row>
    <row r="36" spans="3:9" x14ac:dyDescent="0.35">
      <c r="C36" t="s">
        <v>1468</v>
      </c>
      <c r="D36">
        <v>1000</v>
      </c>
      <c r="E36" s="22">
        <v>2</v>
      </c>
      <c r="F36" t="s">
        <v>15</v>
      </c>
      <c r="G36" s="7">
        <v>0.03</v>
      </c>
      <c r="H36" s="7">
        <v>0.02</v>
      </c>
      <c r="I36" s="7">
        <v>0.2</v>
      </c>
    </row>
    <row r="37" spans="3:9" x14ac:dyDescent="0.35">
      <c r="G37" s="7"/>
      <c r="H37" s="7"/>
      <c r="I37" s="7"/>
    </row>
    <row r="38" spans="3:9" x14ac:dyDescent="0.35">
      <c r="C38" s="5" t="s">
        <v>29</v>
      </c>
    </row>
    <row r="39" spans="3:9" x14ac:dyDescent="0.35">
      <c r="C39" s="16" t="s">
        <v>79</v>
      </c>
      <c r="E39" s="22" t="s">
        <v>15</v>
      </c>
    </row>
    <row r="40" spans="3:9" x14ac:dyDescent="0.35">
      <c r="C40" t="s">
        <v>31</v>
      </c>
      <c r="D40" t="s">
        <v>30</v>
      </c>
      <c r="E40" t="s">
        <v>35</v>
      </c>
      <c r="F40" s="22" t="s">
        <v>33</v>
      </c>
      <c r="G40" s="22" t="s">
        <v>34</v>
      </c>
    </row>
    <row r="41" spans="3:9" x14ac:dyDescent="0.35">
      <c r="C41" t="s">
        <v>37</v>
      </c>
      <c r="D41" t="s">
        <v>43</v>
      </c>
      <c r="E41" s="8">
        <v>250000</v>
      </c>
      <c r="F41" s="1">
        <v>42005</v>
      </c>
      <c r="G41" s="1">
        <v>109574</v>
      </c>
    </row>
    <row r="42" spans="3:9" x14ac:dyDescent="0.35">
      <c r="C42" t="s">
        <v>36</v>
      </c>
      <c r="D42" t="s">
        <v>44</v>
      </c>
      <c r="E42" s="8">
        <v>150000</v>
      </c>
      <c r="F42" s="1">
        <v>42370</v>
      </c>
      <c r="G42" s="1">
        <v>109574</v>
      </c>
    </row>
    <row r="43" spans="3:9" x14ac:dyDescent="0.35">
      <c r="C43" t="s">
        <v>38</v>
      </c>
      <c r="D43" t="s">
        <v>45</v>
      </c>
      <c r="E43" s="8">
        <v>150000</v>
      </c>
      <c r="F43" s="1">
        <v>42370</v>
      </c>
      <c r="G43" s="1">
        <v>109574</v>
      </c>
    </row>
    <row r="44" spans="3:9" x14ac:dyDescent="0.35">
      <c r="C44" t="s">
        <v>39</v>
      </c>
      <c r="D44" t="s">
        <v>1</v>
      </c>
      <c r="E44" s="8">
        <v>120000</v>
      </c>
      <c r="F44" s="1">
        <v>43831</v>
      </c>
      <c r="G44" s="1">
        <v>109574</v>
      </c>
    </row>
    <row r="45" spans="3:9" x14ac:dyDescent="0.35">
      <c r="C45" t="s">
        <v>50</v>
      </c>
      <c r="D45" t="s">
        <v>45</v>
      </c>
      <c r="E45" s="8">
        <v>150000</v>
      </c>
      <c r="F45" s="1">
        <v>44378</v>
      </c>
      <c r="G45" s="1">
        <v>109574</v>
      </c>
    </row>
    <row r="46" spans="3:9" x14ac:dyDescent="0.35">
      <c r="C46" t="s">
        <v>40</v>
      </c>
      <c r="D46" t="s">
        <v>49</v>
      </c>
      <c r="E46" s="8">
        <v>100000</v>
      </c>
      <c r="F46" s="1">
        <v>40299</v>
      </c>
      <c r="G46" s="1">
        <v>43830</v>
      </c>
    </row>
    <row r="47" spans="3:9" x14ac:dyDescent="0.35">
      <c r="C47" t="s">
        <v>50</v>
      </c>
      <c r="D47" t="s">
        <v>49</v>
      </c>
      <c r="E47" s="8">
        <v>100000</v>
      </c>
      <c r="F47" s="1">
        <v>43862</v>
      </c>
      <c r="G47" s="1">
        <v>109574</v>
      </c>
    </row>
    <row r="48" spans="3:9" x14ac:dyDescent="0.35">
      <c r="C48" t="s">
        <v>50</v>
      </c>
      <c r="D48" t="s">
        <v>46</v>
      </c>
      <c r="E48" s="8">
        <v>100000</v>
      </c>
      <c r="F48" s="1">
        <v>44378</v>
      </c>
      <c r="G48" s="1">
        <v>109574</v>
      </c>
    </row>
    <row r="49" spans="3:7" x14ac:dyDescent="0.35">
      <c r="C49" t="s">
        <v>41</v>
      </c>
      <c r="D49" t="s">
        <v>47</v>
      </c>
      <c r="E49" s="8">
        <v>80000</v>
      </c>
      <c r="F49" s="1">
        <v>42370</v>
      </c>
      <c r="G49" s="1">
        <v>109574</v>
      </c>
    </row>
    <row r="50" spans="3:7" x14ac:dyDescent="0.35">
      <c r="C50" t="s">
        <v>42</v>
      </c>
      <c r="D50" t="s">
        <v>48</v>
      </c>
      <c r="E50" s="8">
        <v>80000</v>
      </c>
      <c r="F50" s="1">
        <v>42370</v>
      </c>
      <c r="G50" s="1">
        <v>109574</v>
      </c>
    </row>
  </sheetData>
  <dataValidations count="1">
    <dataValidation type="list" allowBlank="1" showInputMessage="1" showErrorMessage="1" sqref="F30:F37" xr:uid="{566E79A2-CD5B-4841-9989-530A6710F5FE}">
      <formula1>ListRates</formula1>
    </dataValidation>
  </dataValidations>
  <pageMargins left="0.7" right="0.7" top="0.75" bottom="0.75" header="0.3" footer="0.3"/>
  <pageSetup orientation="portrait" horizontalDpi="300" verticalDpi="300"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3BAD9-4559-4DD8-9A7A-B522B4E1129C}">
  <dimension ref="A1:DV136"/>
  <sheetViews>
    <sheetView showGridLines="0" topLeftCell="A7" workbookViewId="0">
      <selection activeCell="C17" sqref="C17"/>
    </sheetView>
  </sheetViews>
  <sheetFormatPr defaultColWidth="0" defaultRowHeight="14.5" x14ac:dyDescent="0.35"/>
  <cols>
    <col min="1" max="1" width="6.26953125" customWidth="1"/>
    <col min="2" max="2" width="21.7265625" bestFit="1" customWidth="1"/>
    <col min="3" max="3" width="18.26953125" bestFit="1" customWidth="1"/>
    <col min="4" max="5" width="18.26953125" customWidth="1"/>
    <col min="6" max="6" width="12.81640625" customWidth="1"/>
    <col min="7" max="42" width="11.26953125" bestFit="1" customWidth="1"/>
    <col min="43" max="54" width="12.7265625" bestFit="1" customWidth="1"/>
    <col min="55" max="66" width="13.81640625" bestFit="1" customWidth="1"/>
    <col min="67" max="67" width="17.26953125" customWidth="1"/>
    <col min="68" max="126" width="17.26953125" hidden="1" customWidth="1"/>
    <col min="127" max="16384" width="9.1796875" hidden="1"/>
  </cols>
  <sheetData>
    <row r="1" spans="1:126" ht="38.25" customHeight="1" thickBot="1" x14ac:dyDescent="0.5">
      <c r="A1" s="17" t="str">
        <f>sFileHeader</f>
        <v>Dynamo Model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</row>
    <row r="2" spans="1:126" ht="18" thickTop="1" thickBot="1" x14ac:dyDescent="0.45">
      <c r="A2" s="18" t="s">
        <v>85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</row>
    <row r="3" spans="1:126" ht="15" thickTop="1" x14ac:dyDescent="0.35"/>
    <row r="4" spans="1:126" x14ac:dyDescent="0.35">
      <c r="G4" s="2"/>
    </row>
    <row r="5" spans="1:126" ht="15" thickBot="1" x14ac:dyDescent="0.4">
      <c r="A5" s="27" t="s">
        <v>86</v>
      </c>
      <c r="B5" s="27"/>
      <c r="C5" s="27"/>
      <c r="D5" s="27"/>
      <c r="E5" s="27"/>
      <c r="F5" s="27"/>
      <c r="G5" s="28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</row>
    <row r="6" spans="1:126" x14ac:dyDescent="0.35">
      <c r="B6" t="s">
        <v>74</v>
      </c>
      <c r="G6" s="36"/>
    </row>
    <row r="7" spans="1:126" x14ac:dyDescent="0.35">
      <c r="B7" t="s">
        <v>2</v>
      </c>
      <c r="G7" s="3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</row>
    <row r="8" spans="1:126" x14ac:dyDescent="0.35">
      <c r="B8" t="s">
        <v>3</v>
      </c>
      <c r="G8" s="36"/>
    </row>
    <row r="9" spans="1:126" x14ac:dyDescent="0.35">
      <c r="B9" t="s">
        <v>4</v>
      </c>
      <c r="G9" s="36"/>
    </row>
    <row r="10" spans="1:126" x14ac:dyDescent="0.35">
      <c r="B10" t="s">
        <v>5</v>
      </c>
      <c r="G10" s="36"/>
    </row>
    <row r="11" spans="1:126" x14ac:dyDescent="0.35">
      <c r="B11" t="s">
        <v>6</v>
      </c>
      <c r="G11" s="36"/>
    </row>
    <row r="12" spans="1:126" x14ac:dyDescent="0.35">
      <c r="B12" t="s">
        <v>7</v>
      </c>
      <c r="G12" s="36"/>
    </row>
    <row r="13" spans="1:126" x14ac:dyDescent="0.35">
      <c r="B13" t="s">
        <v>54</v>
      </c>
      <c r="G13" s="36"/>
    </row>
    <row r="15" spans="1:126" ht="15" thickBot="1" x14ac:dyDescent="0.4">
      <c r="A15" s="27" t="s">
        <v>8</v>
      </c>
      <c r="B15" s="27"/>
      <c r="C15" s="27" t="s">
        <v>14</v>
      </c>
      <c r="D15" s="29" t="s">
        <v>8</v>
      </c>
      <c r="E15" s="29" t="s">
        <v>87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</row>
    <row r="16" spans="1:126" x14ac:dyDescent="0.35">
      <c r="C16" s="36"/>
      <c r="D16" s="37"/>
      <c r="E16" s="36"/>
      <c r="F16" s="3"/>
      <c r="G16" s="3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</row>
    <row r="17" spans="1:126" x14ac:dyDescent="0.35">
      <c r="D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</row>
    <row r="18" spans="1:126" x14ac:dyDescent="0.35">
      <c r="D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</row>
    <row r="19" spans="1:126" x14ac:dyDescent="0.35">
      <c r="D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</row>
    <row r="20" spans="1:126" x14ac:dyDescent="0.35">
      <c r="D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</row>
    <row r="24" spans="1:126" ht="15" thickBot="1" x14ac:dyDescent="0.4">
      <c r="A24" s="27" t="s">
        <v>10</v>
      </c>
      <c r="B24" s="27"/>
      <c r="C24" s="27"/>
      <c r="D24" s="29" t="s">
        <v>1470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</row>
    <row r="25" spans="1:126" x14ac:dyDescent="0.35">
      <c r="B25" s="36" t="s">
        <v>1469</v>
      </c>
      <c r="C25" s="4"/>
      <c r="D25" s="39"/>
      <c r="E25" s="9"/>
      <c r="F25" s="9"/>
      <c r="G25" s="3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</row>
    <row r="26" spans="1:126" x14ac:dyDescent="0.35">
      <c r="C26" s="4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</row>
    <row r="27" spans="1:126" x14ac:dyDescent="0.35">
      <c r="C27" s="4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</row>
    <row r="28" spans="1:126" x14ac:dyDescent="0.35">
      <c r="C28" s="4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</row>
    <row r="29" spans="1:126" x14ac:dyDescent="0.35">
      <c r="C29" s="4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</row>
    <row r="30" spans="1:126" x14ac:dyDescent="0.35">
      <c r="C30" s="4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</row>
    <row r="33" spans="1:126" ht="15" thickBot="1" x14ac:dyDescent="0.4">
      <c r="A33" s="27" t="s">
        <v>13</v>
      </c>
      <c r="B33" s="27"/>
      <c r="C33" s="27" t="s">
        <v>14</v>
      </c>
      <c r="D33" s="29" t="s">
        <v>1470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</row>
    <row r="34" spans="1:126" x14ac:dyDescent="0.35">
      <c r="B34" s="63" t="str" cm="1">
        <f t="array" ref="B34:B40">tblProducts[Products]</f>
        <v>NerveVibes</v>
      </c>
      <c r="C34" s="40"/>
      <c r="D34" s="41"/>
      <c r="G34" s="41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</row>
    <row r="35" spans="1:126" x14ac:dyDescent="0.35">
      <c r="B35" t="str">
        <v>AutoShoes</v>
      </c>
      <c r="C35" s="6"/>
      <c r="D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</row>
    <row r="36" spans="1:126" x14ac:dyDescent="0.35">
      <c r="B36" t="str">
        <v>GorillaWagon</v>
      </c>
      <c r="C36" s="6"/>
      <c r="D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</row>
    <row r="37" spans="1:126" x14ac:dyDescent="0.35">
      <c r="B37" t="str">
        <v>FlameDryers</v>
      </c>
      <c r="C37" s="6"/>
      <c r="D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</row>
    <row r="38" spans="1:126" x14ac:dyDescent="0.35">
      <c r="A38" s="7"/>
      <c r="B38" t="str">
        <v>ConcreteSlides</v>
      </c>
      <c r="C38" s="6"/>
      <c r="D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</row>
    <row r="39" spans="1:126" x14ac:dyDescent="0.35">
      <c r="A39" s="7"/>
      <c r="B39" t="str">
        <v>EricTheViking</v>
      </c>
      <c r="D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</row>
    <row r="40" spans="1:126" x14ac:dyDescent="0.35">
      <c r="A40" s="7"/>
      <c r="B40" t="str">
        <v>CliftonNotepaper</v>
      </c>
    </row>
    <row r="41" spans="1:126" x14ac:dyDescent="0.35">
      <c r="A41" s="7"/>
    </row>
    <row r="42" spans="1:126" ht="15" thickBot="1" x14ac:dyDescent="0.4">
      <c r="A42" s="27" t="s">
        <v>11</v>
      </c>
      <c r="B42" s="27"/>
      <c r="C42" s="27" t="s">
        <v>14</v>
      </c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1:126" x14ac:dyDescent="0.35">
      <c r="B43" t="str" cm="1">
        <f t="array" ref="B43:B49">tblProducts[Products]</f>
        <v>NerveVibes</v>
      </c>
      <c r="C43" t="e" cm="1" vm="6">
        <f t="array" ref="C43:C49">tblProducts[Currency]</f>
        <v>#VALUE!</v>
      </c>
      <c r="G43" s="3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</row>
    <row r="44" spans="1:126" x14ac:dyDescent="0.35">
      <c r="B44" t="str">
        <v>AutoShoes</v>
      </c>
      <c r="C44" t="str">
        <v>AUD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</row>
    <row r="45" spans="1:126" x14ac:dyDescent="0.35">
      <c r="B45" t="str">
        <v>GorillaWagon</v>
      </c>
      <c r="C45" t="e" vm="7">
        <v>#VALUE!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</row>
    <row r="46" spans="1:126" x14ac:dyDescent="0.35">
      <c r="B46" t="str">
        <v>FlameDryers</v>
      </c>
      <c r="C46" t="e" vm="8">
        <v>#VALUE!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</row>
    <row r="47" spans="1:126" x14ac:dyDescent="0.35">
      <c r="B47" t="str">
        <v>ConcreteSlides</v>
      </c>
      <c r="C47" t="e" vm="9">
        <v>#VALUE!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</row>
    <row r="48" spans="1:126" x14ac:dyDescent="0.35">
      <c r="B48" t="str">
        <v>EricTheViking</v>
      </c>
      <c r="C48" t="str">
        <v>AUD</v>
      </c>
    </row>
    <row r="49" spans="1:126" x14ac:dyDescent="0.35">
      <c r="B49" t="str">
        <v>CliftonNotepaper</v>
      </c>
      <c r="C49" t="str">
        <v>AUD</v>
      </c>
    </row>
    <row r="51" spans="1:126" ht="15" thickBot="1" x14ac:dyDescent="0.4">
      <c r="A51" s="27" t="s">
        <v>20</v>
      </c>
      <c r="B51" s="27"/>
      <c r="C51" s="27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</row>
    <row r="52" spans="1:126" x14ac:dyDescent="0.35">
      <c r="B52" t="str" cm="1">
        <f t="array" ref="B52:B58">tblProducts[Products]</f>
        <v>NerveVibes</v>
      </c>
      <c r="G52" s="42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</row>
    <row r="53" spans="1:126" x14ac:dyDescent="0.35">
      <c r="B53" t="str">
        <v>AutoShoes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</row>
    <row r="54" spans="1:126" x14ac:dyDescent="0.35">
      <c r="B54" t="str">
        <v>GorillaWagon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</row>
    <row r="55" spans="1:126" x14ac:dyDescent="0.35">
      <c r="B55" t="str">
        <v>FlameDryers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</row>
    <row r="56" spans="1:126" x14ac:dyDescent="0.35">
      <c r="B56" t="str">
        <v>ConcreteSlides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</row>
    <row r="57" spans="1:126" x14ac:dyDescent="0.35">
      <c r="B57" t="str">
        <v>EricTheViking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</row>
    <row r="58" spans="1:126" x14ac:dyDescent="0.35">
      <c r="B58" t="str">
        <v>CliftonNotepaper</v>
      </c>
    </row>
    <row r="60" spans="1:126" ht="15" thickBot="1" x14ac:dyDescent="0.4">
      <c r="A60" s="30" t="s">
        <v>172</v>
      </c>
      <c r="B60" s="30"/>
      <c r="C60" s="30"/>
      <c r="D60" s="30"/>
      <c r="E60" s="30"/>
      <c r="F60" s="30"/>
      <c r="G60" s="43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</row>
    <row r="61" spans="1:126" ht="15" thickTop="1" x14ac:dyDescent="0.35"/>
    <row r="63" spans="1:126" ht="15" thickBot="1" x14ac:dyDescent="0.4">
      <c r="A63" s="27" t="s">
        <v>21</v>
      </c>
      <c r="B63" s="27"/>
      <c r="C63" s="27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</row>
    <row r="64" spans="1:126" x14ac:dyDescent="0.35">
      <c r="B64" t="str" cm="1">
        <f t="array" ref="B64:B70">tblProducts[Products]</f>
        <v>NerveVibes</v>
      </c>
      <c r="D64" s="7"/>
      <c r="E64" s="7"/>
      <c r="G64" s="44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</row>
    <row r="65" spans="1:126" x14ac:dyDescent="0.35">
      <c r="B65" t="str">
        <v>AutoShoes</v>
      </c>
      <c r="D65" s="7"/>
      <c r="E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</row>
    <row r="66" spans="1:126" x14ac:dyDescent="0.35">
      <c r="B66" t="str">
        <v>GorillaWagon</v>
      </c>
      <c r="D66" s="7"/>
      <c r="E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</row>
    <row r="67" spans="1:126" x14ac:dyDescent="0.35">
      <c r="B67" t="str">
        <v>FlameDryers</v>
      </c>
      <c r="D67" s="7"/>
      <c r="E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</row>
    <row r="68" spans="1:126" x14ac:dyDescent="0.35">
      <c r="B68" t="str">
        <v>ConcreteSlides</v>
      </c>
      <c r="D68" s="7"/>
      <c r="E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</row>
    <row r="69" spans="1:126" x14ac:dyDescent="0.35">
      <c r="B69" t="str">
        <v>EricTheViking</v>
      </c>
      <c r="D69" s="7"/>
      <c r="E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</row>
    <row r="70" spans="1:126" x14ac:dyDescent="0.35">
      <c r="B70" t="str">
        <v>CliftonNotepaper</v>
      </c>
    </row>
    <row r="73" spans="1:126" ht="15" thickBot="1" x14ac:dyDescent="0.4">
      <c r="A73" s="27" t="s">
        <v>22</v>
      </c>
      <c r="B73" s="27"/>
      <c r="C73" s="27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</row>
    <row r="74" spans="1:126" x14ac:dyDescent="0.35">
      <c r="B74" t="str" cm="1">
        <f t="array" ref="B74:B80">tblProducts[Products]</f>
        <v>NerveVibes</v>
      </c>
      <c r="C74" t="e" cm="1" vm="6">
        <f t="array" ref="C74:C80">tblProducts[Currency]</f>
        <v>#VALUE!</v>
      </c>
      <c r="G74" s="3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</row>
    <row r="75" spans="1:126" x14ac:dyDescent="0.35">
      <c r="B75" t="str">
        <v>AutoShoes</v>
      </c>
      <c r="C75" t="str">
        <v>AUD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</row>
    <row r="76" spans="1:126" x14ac:dyDescent="0.35">
      <c r="B76" t="str">
        <v>GorillaWagon</v>
      </c>
      <c r="C76" t="e" vm="7">
        <v>#VALUE!</v>
      </c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</row>
    <row r="77" spans="1:126" x14ac:dyDescent="0.35">
      <c r="B77" t="str">
        <v>FlameDryers</v>
      </c>
      <c r="C77" t="e" vm="8">
        <v>#VALUE!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</row>
    <row r="78" spans="1:126" x14ac:dyDescent="0.35">
      <c r="B78" t="str">
        <v>ConcreteSlides</v>
      </c>
      <c r="C78" t="e" vm="9">
        <v>#VALUE!</v>
      </c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</row>
    <row r="79" spans="1:126" x14ac:dyDescent="0.35">
      <c r="B79" t="str">
        <v>EricTheViking</v>
      </c>
      <c r="C79" t="str">
        <v>AUD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</row>
    <row r="80" spans="1:126" x14ac:dyDescent="0.35">
      <c r="B80" t="str">
        <v>CliftonNotepaper</v>
      </c>
      <c r="C80" t="str">
        <v>AUD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</row>
    <row r="81" spans="1:126" x14ac:dyDescent="0.35"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</row>
    <row r="82" spans="1:126" x14ac:dyDescent="0.35"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</row>
    <row r="83" spans="1:126" ht="15" thickBot="1" x14ac:dyDescent="0.4">
      <c r="A83" s="27" t="s">
        <v>23</v>
      </c>
      <c r="B83" s="27"/>
      <c r="C83" s="27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</row>
    <row r="84" spans="1:126" x14ac:dyDescent="0.35">
      <c r="B84" t="str" cm="1">
        <f t="array" ref="B84:B90">tblProducts[Products]</f>
        <v>NerveVibes</v>
      </c>
      <c r="G84" s="42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</row>
    <row r="85" spans="1:126" x14ac:dyDescent="0.35">
      <c r="B85" t="str">
        <v>AutoShoes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</row>
    <row r="86" spans="1:126" x14ac:dyDescent="0.35">
      <c r="B86" t="str">
        <v>GorillaWagon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</row>
    <row r="87" spans="1:126" x14ac:dyDescent="0.35">
      <c r="B87" t="str">
        <v>FlameDryers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</row>
    <row r="88" spans="1:126" x14ac:dyDescent="0.35">
      <c r="B88" t="str">
        <v>ConcreteSlides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</row>
    <row r="89" spans="1:126" x14ac:dyDescent="0.35">
      <c r="B89" t="str">
        <v>EricTheViking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</row>
    <row r="90" spans="1:126" x14ac:dyDescent="0.35">
      <c r="B90" t="str">
        <v>CliftonNotepaper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</row>
    <row r="91" spans="1:126" x14ac:dyDescent="0.35"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</row>
    <row r="92" spans="1:126" x14ac:dyDescent="0.35"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</row>
    <row r="93" spans="1:126" ht="15" thickBot="1" x14ac:dyDescent="0.4">
      <c r="A93" s="30" t="s">
        <v>24</v>
      </c>
      <c r="B93" s="30"/>
      <c r="C93" s="30"/>
      <c r="D93" s="30"/>
      <c r="E93" s="30"/>
      <c r="F93" s="30"/>
      <c r="G93" s="43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</row>
    <row r="94" spans="1:126" ht="15" thickTop="1" x14ac:dyDescent="0.35"/>
    <row r="95" spans="1:126" ht="15" thickBot="1" x14ac:dyDescent="0.4">
      <c r="A95" s="30" t="s">
        <v>25</v>
      </c>
      <c r="B95" s="30"/>
      <c r="C95" s="30"/>
      <c r="D95" s="30"/>
      <c r="E95" s="30"/>
      <c r="F95" s="30"/>
      <c r="G95" s="43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</row>
    <row r="96" spans="1:126" ht="15" thickTop="1" x14ac:dyDescent="0.35"/>
    <row r="97" spans="1:66" ht="15" thickBot="1" x14ac:dyDescent="0.4">
      <c r="A97" s="27" t="s">
        <v>29</v>
      </c>
      <c r="B97" s="29"/>
      <c r="C97" s="29" t="s">
        <v>51</v>
      </c>
      <c r="D97" s="29" t="s">
        <v>52</v>
      </c>
      <c r="E97" s="29" t="s">
        <v>32</v>
      </c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</row>
    <row r="98" spans="1:66" x14ac:dyDescent="0.35">
      <c r="B98" t="str" cm="1">
        <f t="array" ref="B98:B107">tblStaff[Position]</f>
        <v>CEO</v>
      </c>
      <c r="C98" s="38"/>
      <c r="D98" s="38"/>
      <c r="E98" s="42"/>
      <c r="G98" s="42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</row>
    <row r="99" spans="1:66" x14ac:dyDescent="0.35">
      <c r="B99" t="str">
        <v>CFO</v>
      </c>
      <c r="C99" s="1"/>
      <c r="D99" s="1"/>
      <c r="E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</row>
    <row r="100" spans="1:66" x14ac:dyDescent="0.35">
      <c r="B100" t="str">
        <v>COO</v>
      </c>
      <c r="C100" s="1"/>
      <c r="D100" s="1"/>
      <c r="E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</row>
    <row r="101" spans="1:66" x14ac:dyDescent="0.35">
      <c r="B101" t="str">
        <v>Sales</v>
      </c>
      <c r="C101" s="1"/>
      <c r="D101" s="1"/>
      <c r="E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</row>
    <row r="102" spans="1:66" x14ac:dyDescent="0.35">
      <c r="B102" t="str">
        <v>COO</v>
      </c>
      <c r="C102" s="1"/>
      <c r="D102" s="1"/>
      <c r="E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</row>
    <row r="103" spans="1:66" x14ac:dyDescent="0.35">
      <c r="B103" t="str">
        <v>Accountant</v>
      </c>
      <c r="C103" s="1"/>
      <c r="D103" s="1"/>
      <c r="E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</row>
    <row r="104" spans="1:66" x14ac:dyDescent="0.35">
      <c r="B104" t="str">
        <v>Accountant</v>
      </c>
      <c r="C104" s="1"/>
      <c r="D104" s="1"/>
      <c r="E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</row>
    <row r="105" spans="1:66" x14ac:dyDescent="0.35">
      <c r="B105" t="str">
        <v>Analyst</v>
      </c>
      <c r="C105" s="1"/>
      <c r="D105" s="1"/>
      <c r="E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</row>
    <row r="106" spans="1:66" x14ac:dyDescent="0.35">
      <c r="B106" t="str">
        <v>Customer Service</v>
      </c>
      <c r="C106" s="1"/>
      <c r="D106" s="1"/>
      <c r="E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</row>
    <row r="107" spans="1:66" x14ac:dyDescent="0.35">
      <c r="B107" t="str">
        <v>Marketing</v>
      </c>
      <c r="C107" s="1"/>
      <c r="D107" s="1"/>
      <c r="E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</row>
    <row r="111" spans="1:66" ht="15" thickBot="1" x14ac:dyDescent="0.4">
      <c r="A111" s="30" t="s">
        <v>53</v>
      </c>
      <c r="B111" s="30"/>
      <c r="C111" s="30"/>
      <c r="D111" s="30"/>
      <c r="E111" s="30"/>
      <c r="F111" s="30"/>
      <c r="G111" s="43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</row>
    <row r="112" spans="1:66" ht="15" thickTop="1" x14ac:dyDescent="0.35"/>
    <row r="113" spans="1:126" x14ac:dyDescent="0.35">
      <c r="A113" t="s">
        <v>57</v>
      </c>
      <c r="D113" s="7"/>
      <c r="E113" s="7"/>
      <c r="G113" s="40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</row>
    <row r="115" spans="1:126" ht="15" thickBot="1" x14ac:dyDescent="0.4">
      <c r="A115" s="30" t="s">
        <v>58</v>
      </c>
      <c r="B115" s="30"/>
      <c r="C115" s="30"/>
      <c r="D115" s="30"/>
      <c r="E115" s="30"/>
      <c r="F115" s="30"/>
      <c r="G115" s="43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</row>
    <row r="116" spans="1:126" ht="15" thickTop="1" x14ac:dyDescent="0.35"/>
    <row r="117" spans="1:126" ht="15" thickBot="1" x14ac:dyDescent="0.4">
      <c r="A117" s="30" t="s">
        <v>55</v>
      </c>
      <c r="B117" s="30"/>
      <c r="C117" s="30"/>
      <c r="D117" s="30"/>
      <c r="E117" s="30"/>
      <c r="F117" s="30"/>
      <c r="G117" s="43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</row>
    <row r="118" spans="1:126" ht="15" thickTop="1" x14ac:dyDescent="0.35"/>
    <row r="119" spans="1:126" x14ac:dyDescent="0.35">
      <c r="A119" t="s">
        <v>1440</v>
      </c>
      <c r="G119" s="55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</row>
    <row r="120" spans="1:126" x14ac:dyDescent="0.35"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</row>
    <row r="121" spans="1:126" x14ac:dyDescent="0.35">
      <c r="A121" t="s">
        <v>1441</v>
      </c>
      <c r="G121" s="55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</row>
    <row r="122" spans="1:126" x14ac:dyDescent="0.35"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</row>
    <row r="123" spans="1:126" x14ac:dyDescent="0.35">
      <c r="A123" t="s">
        <v>1442</v>
      </c>
      <c r="G123" s="55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</row>
    <row r="125" spans="1:126" x14ac:dyDescent="0.35">
      <c r="B125" s="13" t="s">
        <v>27</v>
      </c>
      <c r="C125" s="13"/>
      <c r="D125" s="13"/>
      <c r="E125" s="13"/>
      <c r="F125" s="13"/>
      <c r="G125" s="13"/>
      <c r="H125" s="13"/>
      <c r="L125" s="58" t="s">
        <v>1445</v>
      </c>
      <c r="M125" s="58"/>
      <c r="N125" s="58"/>
      <c r="O125" s="58"/>
      <c r="P125" s="58"/>
    </row>
    <row r="126" spans="1:126" x14ac:dyDescent="0.35">
      <c r="B126" s="45" t="s">
        <v>28</v>
      </c>
      <c r="C126" s="45" t="s">
        <v>1</v>
      </c>
      <c r="D126" s="45" t="s">
        <v>56</v>
      </c>
      <c r="E126" s="45" t="s">
        <v>25</v>
      </c>
      <c r="F126" s="45" t="s">
        <v>26</v>
      </c>
      <c r="G126" s="45" t="s">
        <v>55</v>
      </c>
      <c r="H126" s="45" t="s">
        <v>1455</v>
      </c>
      <c r="L126" s="36"/>
      <c r="M126" s="61"/>
      <c r="N126" s="61"/>
      <c r="O126" s="61"/>
      <c r="P126" s="61"/>
    </row>
    <row r="127" spans="1:126" x14ac:dyDescent="0.35">
      <c r="B127" s="36"/>
      <c r="C127" s="8"/>
      <c r="D127" s="8"/>
      <c r="E127" s="8"/>
      <c r="F127" s="8"/>
      <c r="G127" s="8"/>
      <c r="H127" s="8"/>
      <c r="K127" s="36"/>
      <c r="L127" s="36"/>
    </row>
    <row r="128" spans="1:126" x14ac:dyDescent="0.35">
      <c r="C128" s="8"/>
      <c r="D128" s="8"/>
      <c r="E128" s="8"/>
      <c r="F128" s="8"/>
      <c r="G128" s="8"/>
      <c r="H128" s="8"/>
      <c r="K128" s="61"/>
    </row>
    <row r="129" spans="3:11" x14ac:dyDescent="0.35">
      <c r="C129" s="8"/>
      <c r="D129" s="8"/>
      <c r="E129" s="8"/>
      <c r="F129" s="8"/>
      <c r="G129" s="8"/>
      <c r="H129" s="8"/>
      <c r="J129" s="59" t="s">
        <v>1456</v>
      </c>
      <c r="K129" s="61"/>
    </row>
    <row r="130" spans="3:11" x14ac:dyDescent="0.35">
      <c r="C130" s="8"/>
      <c r="D130" s="8"/>
      <c r="E130" s="8"/>
      <c r="F130" s="8"/>
      <c r="G130" s="8"/>
      <c r="H130" s="8"/>
      <c r="K130" s="61"/>
    </row>
    <row r="131" spans="3:11" x14ac:dyDescent="0.35">
      <c r="C131" s="8"/>
      <c r="D131" s="8"/>
      <c r="E131" s="8"/>
      <c r="F131" s="8"/>
      <c r="G131" s="8"/>
      <c r="H131" s="8"/>
      <c r="K131" s="61"/>
    </row>
    <row r="132" spans="3:11" x14ac:dyDescent="0.35">
      <c r="C132" s="8"/>
      <c r="D132" s="8"/>
      <c r="E132" s="8"/>
    </row>
    <row r="133" spans="3:11" x14ac:dyDescent="0.35">
      <c r="C133" s="8"/>
      <c r="D133" s="8"/>
      <c r="E133" s="8"/>
    </row>
    <row r="134" spans="3:11" x14ac:dyDescent="0.35">
      <c r="C134" s="8"/>
      <c r="D134" s="8"/>
      <c r="E134" s="8"/>
    </row>
    <row r="135" spans="3:11" x14ac:dyDescent="0.35">
      <c r="C135" s="8"/>
      <c r="D135" s="8"/>
      <c r="E135" s="8"/>
    </row>
    <row r="136" spans="3:11" x14ac:dyDescent="0.35">
      <c r="C136" s="8"/>
      <c r="D136" s="8"/>
      <c r="E136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2CFD8-CA12-4D26-958F-6DA3D472A9D8}">
  <dimension ref="A1:DV136"/>
  <sheetViews>
    <sheetView showGridLines="0" topLeftCell="A123" zoomScale="130" zoomScaleNormal="130" workbookViewId="0">
      <selection activeCell="A70" sqref="A70:XFD70"/>
    </sheetView>
  </sheetViews>
  <sheetFormatPr defaultColWidth="9.1796875" defaultRowHeight="14.5" x14ac:dyDescent="0.35"/>
  <cols>
    <col min="1" max="1" width="6.26953125" customWidth="1"/>
    <col min="2" max="2" width="21.7265625" bestFit="1" customWidth="1"/>
    <col min="3" max="3" width="18.26953125" bestFit="1" customWidth="1"/>
    <col min="4" max="5" width="18.26953125" customWidth="1"/>
    <col min="6" max="6" width="12.81640625" customWidth="1"/>
    <col min="7" max="7" width="11.26953125" bestFit="1" customWidth="1"/>
    <col min="8" max="8" width="12.7265625" bestFit="1" customWidth="1"/>
    <col min="9" max="9" width="13.81640625" bestFit="1" customWidth="1"/>
    <col min="10" max="10" width="11.26953125" bestFit="1" customWidth="1"/>
    <col min="11" max="11" width="12.81640625" bestFit="1" customWidth="1"/>
    <col min="12" max="12" width="13" bestFit="1" customWidth="1"/>
    <col min="13" max="15" width="11.7265625" bestFit="1" customWidth="1"/>
    <col min="16" max="42" width="11.26953125" bestFit="1" customWidth="1"/>
    <col min="43" max="54" width="12.7265625" bestFit="1" customWidth="1"/>
    <col min="55" max="93" width="13.81640625" bestFit="1" customWidth="1"/>
    <col min="94" max="126" width="17.26953125" customWidth="1"/>
  </cols>
  <sheetData>
    <row r="1" spans="1:126" ht="38.25" customHeight="1" thickBot="1" x14ac:dyDescent="0.5">
      <c r="A1" s="17" t="str">
        <f>sFileHeader</f>
        <v>Dynamo Model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</row>
    <row r="2" spans="1:126" ht="18" thickTop="1" thickBot="1" x14ac:dyDescent="0.45">
      <c r="A2" s="18" t="s">
        <v>85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</row>
    <row r="3" spans="1:126" ht="15" thickTop="1" x14ac:dyDescent="0.35"/>
    <row r="4" spans="1:126" x14ac:dyDescent="0.35">
      <c r="G4" s="2"/>
    </row>
    <row r="5" spans="1:126" ht="15" thickBot="1" x14ac:dyDescent="0.4">
      <c r="A5" s="27" t="s">
        <v>86</v>
      </c>
      <c r="B5" s="27"/>
      <c r="C5" s="27"/>
      <c r="D5" s="27"/>
      <c r="E5" s="27"/>
      <c r="F5" s="27"/>
      <c r="G5" s="28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</row>
    <row r="6" spans="1:126" x14ac:dyDescent="0.35">
      <c r="B6" t="s">
        <v>74</v>
      </c>
      <c r="G6" cm="1">
        <f t="array" ref="G6:BZ6">_xlfn.SEQUENCE(1,sModelTerm,1,1)</f>
        <v>1</v>
      </c>
      <c r="H6">
        <v>2</v>
      </c>
      <c r="I6">
        <v>3</v>
      </c>
      <c r="J6">
        <v>4</v>
      </c>
      <c r="K6">
        <v>5</v>
      </c>
      <c r="L6">
        <v>6</v>
      </c>
      <c r="M6">
        <v>7</v>
      </c>
      <c r="N6">
        <v>8</v>
      </c>
      <c r="O6">
        <v>9</v>
      </c>
      <c r="P6">
        <v>10</v>
      </c>
      <c r="Q6">
        <v>11</v>
      </c>
      <c r="R6">
        <v>12</v>
      </c>
      <c r="S6">
        <v>13</v>
      </c>
      <c r="T6">
        <v>14</v>
      </c>
      <c r="U6">
        <v>15</v>
      </c>
      <c r="V6">
        <v>16</v>
      </c>
      <c r="W6">
        <v>17</v>
      </c>
      <c r="X6">
        <v>18</v>
      </c>
      <c r="Y6">
        <v>19</v>
      </c>
      <c r="Z6">
        <v>20</v>
      </c>
      <c r="AA6">
        <v>21</v>
      </c>
      <c r="AB6">
        <v>22</v>
      </c>
      <c r="AC6">
        <v>23</v>
      </c>
      <c r="AD6">
        <v>24</v>
      </c>
      <c r="AE6">
        <v>25</v>
      </c>
      <c r="AF6">
        <v>26</v>
      </c>
      <c r="AG6">
        <v>27</v>
      </c>
      <c r="AH6">
        <v>28</v>
      </c>
      <c r="AI6">
        <v>29</v>
      </c>
      <c r="AJ6">
        <v>30</v>
      </c>
      <c r="AK6">
        <v>31</v>
      </c>
      <c r="AL6">
        <v>32</v>
      </c>
      <c r="AM6">
        <v>33</v>
      </c>
      <c r="AN6">
        <v>34</v>
      </c>
      <c r="AO6">
        <v>35</v>
      </c>
      <c r="AP6">
        <v>36</v>
      </c>
      <c r="AQ6">
        <v>37</v>
      </c>
      <c r="AR6">
        <v>38</v>
      </c>
      <c r="AS6">
        <v>39</v>
      </c>
      <c r="AT6">
        <v>40</v>
      </c>
      <c r="AU6">
        <v>41</v>
      </c>
      <c r="AV6">
        <v>42</v>
      </c>
      <c r="AW6">
        <v>43</v>
      </c>
      <c r="AX6">
        <v>44</v>
      </c>
      <c r="AY6">
        <v>45</v>
      </c>
      <c r="AZ6">
        <v>46</v>
      </c>
      <c r="BA6">
        <v>47</v>
      </c>
      <c r="BB6">
        <v>48</v>
      </c>
      <c r="BC6">
        <v>49</v>
      </c>
      <c r="BD6">
        <v>50</v>
      </c>
      <c r="BE6">
        <v>51</v>
      </c>
      <c r="BF6">
        <v>52</v>
      </c>
      <c r="BG6">
        <v>53</v>
      </c>
      <c r="BH6">
        <v>54</v>
      </c>
      <c r="BI6">
        <v>55</v>
      </c>
      <c r="BJ6">
        <v>56</v>
      </c>
      <c r="BK6">
        <v>57</v>
      </c>
      <c r="BL6">
        <v>58</v>
      </c>
      <c r="BM6">
        <v>59</v>
      </c>
      <c r="BN6">
        <v>60</v>
      </c>
      <c r="BO6">
        <v>61</v>
      </c>
      <c r="BP6">
        <v>62</v>
      </c>
      <c r="BQ6">
        <v>63</v>
      </c>
      <c r="BR6">
        <v>64</v>
      </c>
      <c r="BS6">
        <v>65</v>
      </c>
      <c r="BT6">
        <v>66</v>
      </c>
      <c r="BU6">
        <v>67</v>
      </c>
      <c r="BV6">
        <v>68</v>
      </c>
      <c r="BW6">
        <v>69</v>
      </c>
      <c r="BX6">
        <v>70</v>
      </c>
      <c r="BY6">
        <v>71</v>
      </c>
      <c r="BZ6">
        <v>72</v>
      </c>
    </row>
    <row r="7" spans="1:126" x14ac:dyDescent="0.35">
      <c r="B7" t="s">
        <v>2</v>
      </c>
      <c r="G7" s="1" cm="1">
        <f t="array" ref="G7:BZ7">DATE(YEAR(sStartDate),MONTH(sStartDate)+_xlfn.ANCHORARRAY(G6),0)</f>
        <v>43677</v>
      </c>
      <c r="H7" s="1">
        <v>43708</v>
      </c>
      <c r="I7" s="1">
        <v>43738</v>
      </c>
      <c r="J7" s="1">
        <v>43769</v>
      </c>
      <c r="K7" s="1">
        <v>43799</v>
      </c>
      <c r="L7" s="1">
        <v>43830</v>
      </c>
      <c r="M7" s="1">
        <v>43861</v>
      </c>
      <c r="N7" s="1">
        <v>43890</v>
      </c>
      <c r="O7" s="1">
        <v>43921</v>
      </c>
      <c r="P7" s="1">
        <v>43951</v>
      </c>
      <c r="Q7" s="1">
        <v>43982</v>
      </c>
      <c r="R7" s="1">
        <v>44012</v>
      </c>
      <c r="S7" s="1">
        <v>44043</v>
      </c>
      <c r="T7" s="1">
        <v>44074</v>
      </c>
      <c r="U7" s="1">
        <v>44104</v>
      </c>
      <c r="V7" s="1">
        <v>44135</v>
      </c>
      <c r="W7" s="1">
        <v>44165</v>
      </c>
      <c r="X7" s="1">
        <v>44196</v>
      </c>
      <c r="Y7" s="1">
        <v>44227</v>
      </c>
      <c r="Z7" s="1">
        <v>44255</v>
      </c>
      <c r="AA7" s="1">
        <v>44286</v>
      </c>
      <c r="AB7" s="1">
        <v>44316</v>
      </c>
      <c r="AC7" s="1">
        <v>44347</v>
      </c>
      <c r="AD7" s="1">
        <v>44377</v>
      </c>
      <c r="AE7" s="1">
        <v>44408</v>
      </c>
      <c r="AF7" s="1">
        <v>44439</v>
      </c>
      <c r="AG7" s="1">
        <v>44469</v>
      </c>
      <c r="AH7" s="1">
        <v>44500</v>
      </c>
      <c r="AI7" s="1">
        <v>44530</v>
      </c>
      <c r="AJ7" s="1">
        <v>44561</v>
      </c>
      <c r="AK7" s="1">
        <v>44592</v>
      </c>
      <c r="AL7" s="1">
        <v>44620</v>
      </c>
      <c r="AM7" s="1">
        <v>44651</v>
      </c>
      <c r="AN7" s="1">
        <v>44681</v>
      </c>
      <c r="AO7" s="1">
        <v>44712</v>
      </c>
      <c r="AP7" s="1">
        <v>44742</v>
      </c>
      <c r="AQ7" s="1">
        <v>44773</v>
      </c>
      <c r="AR7" s="1">
        <v>44804</v>
      </c>
      <c r="AS7" s="1">
        <v>44834</v>
      </c>
      <c r="AT7" s="1">
        <v>44865</v>
      </c>
      <c r="AU7" s="1">
        <v>44895</v>
      </c>
      <c r="AV7" s="1">
        <v>44926</v>
      </c>
      <c r="AW7" s="1">
        <v>44957</v>
      </c>
      <c r="AX7" s="1">
        <v>44985</v>
      </c>
      <c r="AY7" s="1">
        <v>45016</v>
      </c>
      <c r="AZ7" s="1">
        <v>45046</v>
      </c>
      <c r="BA7" s="1">
        <v>45077</v>
      </c>
      <c r="BB7" s="1">
        <v>45107</v>
      </c>
      <c r="BC7" s="1">
        <v>45138</v>
      </c>
      <c r="BD7" s="1">
        <v>45169</v>
      </c>
      <c r="BE7" s="1">
        <v>45199</v>
      </c>
      <c r="BF7" s="1">
        <v>45230</v>
      </c>
      <c r="BG7" s="1">
        <v>45260</v>
      </c>
      <c r="BH7" s="1">
        <v>45291</v>
      </c>
      <c r="BI7" s="1">
        <v>45322</v>
      </c>
      <c r="BJ7" s="1">
        <v>45351</v>
      </c>
      <c r="BK7" s="1">
        <v>45382</v>
      </c>
      <c r="BL7" s="1">
        <v>45412</v>
      </c>
      <c r="BM7" s="1">
        <v>45443</v>
      </c>
      <c r="BN7" s="1">
        <v>45473</v>
      </c>
      <c r="BO7" s="1">
        <v>45504</v>
      </c>
      <c r="BP7" s="1">
        <v>45535</v>
      </c>
      <c r="BQ7" s="1">
        <v>45565</v>
      </c>
      <c r="BR7" s="1">
        <v>45596</v>
      </c>
      <c r="BS7" s="1">
        <v>45626</v>
      </c>
      <c r="BT7" s="1">
        <v>45657</v>
      </c>
      <c r="BU7" s="1">
        <v>45688</v>
      </c>
      <c r="BV7" s="1">
        <v>45716</v>
      </c>
      <c r="BW7" s="1">
        <v>45747</v>
      </c>
      <c r="BX7" s="1">
        <v>45777</v>
      </c>
      <c r="BY7" s="1">
        <v>45808</v>
      </c>
      <c r="BZ7" s="1">
        <v>45838</v>
      </c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</row>
    <row r="8" spans="1:126" x14ac:dyDescent="0.35">
      <c r="B8" t="s">
        <v>3</v>
      </c>
      <c r="G8" cm="1">
        <f t="array" ref="G8:BZ8">YEAR(_xlfn.ANCHORARRAY(G7))</f>
        <v>2019</v>
      </c>
      <c r="H8">
        <v>2019</v>
      </c>
      <c r="I8">
        <v>2019</v>
      </c>
      <c r="J8">
        <v>2019</v>
      </c>
      <c r="K8">
        <v>2019</v>
      </c>
      <c r="L8">
        <v>2019</v>
      </c>
      <c r="M8">
        <v>2020</v>
      </c>
      <c r="N8">
        <v>2020</v>
      </c>
      <c r="O8">
        <v>2020</v>
      </c>
      <c r="P8">
        <v>2020</v>
      </c>
      <c r="Q8">
        <v>2020</v>
      </c>
      <c r="R8">
        <v>2020</v>
      </c>
      <c r="S8">
        <v>2020</v>
      </c>
      <c r="T8">
        <v>2020</v>
      </c>
      <c r="U8">
        <v>2020</v>
      </c>
      <c r="V8">
        <v>2020</v>
      </c>
      <c r="W8">
        <v>2020</v>
      </c>
      <c r="X8">
        <v>2020</v>
      </c>
      <c r="Y8">
        <v>2021</v>
      </c>
      <c r="Z8">
        <v>2021</v>
      </c>
      <c r="AA8">
        <v>2021</v>
      </c>
      <c r="AB8">
        <v>2021</v>
      </c>
      <c r="AC8">
        <v>2021</v>
      </c>
      <c r="AD8">
        <v>2021</v>
      </c>
      <c r="AE8">
        <v>2021</v>
      </c>
      <c r="AF8">
        <v>2021</v>
      </c>
      <c r="AG8">
        <v>2021</v>
      </c>
      <c r="AH8">
        <v>2021</v>
      </c>
      <c r="AI8">
        <v>2021</v>
      </c>
      <c r="AJ8">
        <v>2021</v>
      </c>
      <c r="AK8">
        <v>2022</v>
      </c>
      <c r="AL8">
        <v>2022</v>
      </c>
      <c r="AM8">
        <v>2022</v>
      </c>
      <c r="AN8">
        <v>2022</v>
      </c>
      <c r="AO8">
        <v>2022</v>
      </c>
      <c r="AP8">
        <v>2022</v>
      </c>
      <c r="AQ8">
        <v>2022</v>
      </c>
      <c r="AR8">
        <v>2022</v>
      </c>
      <c r="AS8">
        <v>2022</v>
      </c>
      <c r="AT8">
        <v>2022</v>
      </c>
      <c r="AU8">
        <v>2022</v>
      </c>
      <c r="AV8">
        <v>2022</v>
      </c>
      <c r="AW8">
        <v>2023</v>
      </c>
      <c r="AX8">
        <v>2023</v>
      </c>
      <c r="AY8">
        <v>2023</v>
      </c>
      <c r="AZ8">
        <v>2023</v>
      </c>
      <c r="BA8">
        <v>2023</v>
      </c>
      <c r="BB8">
        <v>2023</v>
      </c>
      <c r="BC8">
        <v>2023</v>
      </c>
      <c r="BD8">
        <v>2023</v>
      </c>
      <c r="BE8">
        <v>2023</v>
      </c>
      <c r="BF8">
        <v>2023</v>
      </c>
      <c r="BG8">
        <v>2023</v>
      </c>
      <c r="BH8">
        <v>2023</v>
      </c>
      <c r="BI8">
        <v>2024</v>
      </c>
      <c r="BJ8">
        <v>2024</v>
      </c>
      <c r="BK8">
        <v>2024</v>
      </c>
      <c r="BL8">
        <v>2024</v>
      </c>
      <c r="BM8">
        <v>2024</v>
      </c>
      <c r="BN8">
        <v>2024</v>
      </c>
      <c r="BO8">
        <v>2024</v>
      </c>
      <c r="BP8">
        <v>2024</v>
      </c>
      <c r="BQ8">
        <v>2024</v>
      </c>
      <c r="BR8">
        <v>2024</v>
      </c>
      <c r="BS8">
        <v>2024</v>
      </c>
      <c r="BT8">
        <v>2024</v>
      </c>
      <c r="BU8">
        <v>2025</v>
      </c>
      <c r="BV8">
        <v>2025</v>
      </c>
      <c r="BW8">
        <v>2025</v>
      </c>
      <c r="BX8">
        <v>2025</v>
      </c>
      <c r="BY8">
        <v>2025</v>
      </c>
      <c r="BZ8">
        <v>2025</v>
      </c>
    </row>
    <row r="9" spans="1:126" x14ac:dyDescent="0.35">
      <c r="B9" t="s">
        <v>4</v>
      </c>
      <c r="G9" cm="1">
        <f t="array" ref="G9:BZ9">MONTH(_xlfn.ANCHORARRAY(G7))</f>
        <v>7</v>
      </c>
      <c r="H9">
        <v>8</v>
      </c>
      <c r="I9">
        <v>9</v>
      </c>
      <c r="J9">
        <v>10</v>
      </c>
      <c r="K9">
        <v>11</v>
      </c>
      <c r="L9">
        <v>12</v>
      </c>
      <c r="M9">
        <v>1</v>
      </c>
      <c r="N9">
        <v>2</v>
      </c>
      <c r="O9">
        <v>3</v>
      </c>
      <c r="P9">
        <v>4</v>
      </c>
      <c r="Q9">
        <v>5</v>
      </c>
      <c r="R9">
        <v>6</v>
      </c>
      <c r="S9">
        <v>7</v>
      </c>
      <c r="T9">
        <v>8</v>
      </c>
      <c r="U9">
        <v>9</v>
      </c>
      <c r="V9">
        <v>10</v>
      </c>
      <c r="W9">
        <v>11</v>
      </c>
      <c r="X9">
        <v>12</v>
      </c>
      <c r="Y9">
        <v>1</v>
      </c>
      <c r="Z9">
        <v>2</v>
      </c>
      <c r="AA9">
        <v>3</v>
      </c>
      <c r="AB9">
        <v>4</v>
      </c>
      <c r="AC9">
        <v>5</v>
      </c>
      <c r="AD9">
        <v>6</v>
      </c>
      <c r="AE9">
        <v>7</v>
      </c>
      <c r="AF9">
        <v>8</v>
      </c>
      <c r="AG9">
        <v>9</v>
      </c>
      <c r="AH9">
        <v>10</v>
      </c>
      <c r="AI9">
        <v>11</v>
      </c>
      <c r="AJ9">
        <v>12</v>
      </c>
      <c r="AK9">
        <v>1</v>
      </c>
      <c r="AL9">
        <v>2</v>
      </c>
      <c r="AM9">
        <v>3</v>
      </c>
      <c r="AN9">
        <v>4</v>
      </c>
      <c r="AO9">
        <v>5</v>
      </c>
      <c r="AP9">
        <v>6</v>
      </c>
      <c r="AQ9">
        <v>7</v>
      </c>
      <c r="AR9">
        <v>8</v>
      </c>
      <c r="AS9">
        <v>9</v>
      </c>
      <c r="AT9">
        <v>10</v>
      </c>
      <c r="AU9">
        <v>11</v>
      </c>
      <c r="AV9">
        <v>12</v>
      </c>
      <c r="AW9">
        <v>1</v>
      </c>
      <c r="AX9">
        <v>2</v>
      </c>
      <c r="AY9">
        <v>3</v>
      </c>
      <c r="AZ9">
        <v>4</v>
      </c>
      <c r="BA9">
        <v>5</v>
      </c>
      <c r="BB9">
        <v>6</v>
      </c>
      <c r="BC9">
        <v>7</v>
      </c>
      <c r="BD9">
        <v>8</v>
      </c>
      <c r="BE9">
        <v>9</v>
      </c>
      <c r="BF9">
        <v>10</v>
      </c>
      <c r="BG9">
        <v>11</v>
      </c>
      <c r="BH9">
        <v>12</v>
      </c>
      <c r="BI9">
        <v>1</v>
      </c>
      <c r="BJ9">
        <v>2</v>
      </c>
      <c r="BK9">
        <v>3</v>
      </c>
      <c r="BL9">
        <v>4</v>
      </c>
      <c r="BM9">
        <v>5</v>
      </c>
      <c r="BN9">
        <v>6</v>
      </c>
      <c r="BO9">
        <v>7</v>
      </c>
      <c r="BP9">
        <v>8</v>
      </c>
      <c r="BQ9">
        <v>9</v>
      </c>
      <c r="BR9">
        <v>10</v>
      </c>
      <c r="BS9">
        <v>11</v>
      </c>
      <c r="BT9">
        <v>12</v>
      </c>
      <c r="BU9">
        <v>1</v>
      </c>
      <c r="BV9">
        <v>2</v>
      </c>
      <c r="BW9">
        <v>3</v>
      </c>
      <c r="BX9">
        <v>4</v>
      </c>
      <c r="BY9">
        <v>5</v>
      </c>
      <c r="BZ9">
        <v>6</v>
      </c>
    </row>
    <row r="10" spans="1:126" x14ac:dyDescent="0.35">
      <c r="B10" t="s">
        <v>5</v>
      </c>
      <c r="G10" cm="1">
        <f t="array" ref="G10:BZ10">IF(_xlfn.ANCHORARRAY(G9)&gt;6,_xlfn.ANCHORARRAY(G8)+1,_xlfn.ANCHORARRAY(G8))</f>
        <v>2020</v>
      </c>
      <c r="H10">
        <v>2020</v>
      </c>
      <c r="I10">
        <v>2020</v>
      </c>
      <c r="J10">
        <v>2020</v>
      </c>
      <c r="K10">
        <v>2020</v>
      </c>
      <c r="L10">
        <v>2020</v>
      </c>
      <c r="M10">
        <v>2020</v>
      </c>
      <c r="N10">
        <v>2020</v>
      </c>
      <c r="O10">
        <v>2020</v>
      </c>
      <c r="P10">
        <v>2020</v>
      </c>
      <c r="Q10">
        <v>2020</v>
      </c>
      <c r="R10">
        <v>2020</v>
      </c>
      <c r="S10">
        <v>2021</v>
      </c>
      <c r="T10">
        <v>2021</v>
      </c>
      <c r="U10">
        <v>2021</v>
      </c>
      <c r="V10">
        <v>2021</v>
      </c>
      <c r="W10">
        <v>2021</v>
      </c>
      <c r="X10">
        <v>2021</v>
      </c>
      <c r="Y10">
        <v>2021</v>
      </c>
      <c r="Z10">
        <v>2021</v>
      </c>
      <c r="AA10">
        <v>2021</v>
      </c>
      <c r="AB10">
        <v>2021</v>
      </c>
      <c r="AC10">
        <v>2021</v>
      </c>
      <c r="AD10">
        <v>2021</v>
      </c>
      <c r="AE10">
        <v>2022</v>
      </c>
      <c r="AF10">
        <v>2022</v>
      </c>
      <c r="AG10">
        <v>2022</v>
      </c>
      <c r="AH10">
        <v>2022</v>
      </c>
      <c r="AI10">
        <v>2022</v>
      </c>
      <c r="AJ10">
        <v>2022</v>
      </c>
      <c r="AK10">
        <v>2022</v>
      </c>
      <c r="AL10">
        <v>2022</v>
      </c>
      <c r="AM10">
        <v>2022</v>
      </c>
      <c r="AN10">
        <v>2022</v>
      </c>
      <c r="AO10">
        <v>2022</v>
      </c>
      <c r="AP10">
        <v>2022</v>
      </c>
      <c r="AQ10">
        <v>2023</v>
      </c>
      <c r="AR10">
        <v>2023</v>
      </c>
      <c r="AS10">
        <v>2023</v>
      </c>
      <c r="AT10">
        <v>2023</v>
      </c>
      <c r="AU10">
        <v>2023</v>
      </c>
      <c r="AV10">
        <v>2023</v>
      </c>
      <c r="AW10">
        <v>2023</v>
      </c>
      <c r="AX10">
        <v>2023</v>
      </c>
      <c r="AY10">
        <v>2023</v>
      </c>
      <c r="AZ10">
        <v>2023</v>
      </c>
      <c r="BA10">
        <v>2023</v>
      </c>
      <c r="BB10">
        <v>2023</v>
      </c>
      <c r="BC10">
        <v>2024</v>
      </c>
      <c r="BD10">
        <v>2024</v>
      </c>
      <c r="BE10">
        <v>2024</v>
      </c>
      <c r="BF10">
        <v>2024</v>
      </c>
      <c r="BG10">
        <v>2024</v>
      </c>
      <c r="BH10">
        <v>2024</v>
      </c>
      <c r="BI10">
        <v>2024</v>
      </c>
      <c r="BJ10">
        <v>2024</v>
      </c>
      <c r="BK10">
        <v>2024</v>
      </c>
      <c r="BL10">
        <v>2024</v>
      </c>
      <c r="BM10">
        <v>2024</v>
      </c>
      <c r="BN10">
        <v>2024</v>
      </c>
      <c r="BO10">
        <v>2025</v>
      </c>
      <c r="BP10">
        <v>2025</v>
      </c>
      <c r="BQ10">
        <v>2025</v>
      </c>
      <c r="BR10">
        <v>2025</v>
      </c>
      <c r="BS10">
        <v>2025</v>
      </c>
      <c r="BT10">
        <v>2025</v>
      </c>
      <c r="BU10">
        <v>2025</v>
      </c>
      <c r="BV10">
        <v>2025</v>
      </c>
      <c r="BW10">
        <v>2025</v>
      </c>
      <c r="BX10">
        <v>2025</v>
      </c>
      <c r="BY10">
        <v>2025</v>
      </c>
      <c r="BZ10">
        <v>2025</v>
      </c>
    </row>
    <row r="11" spans="1:126" x14ac:dyDescent="0.35">
      <c r="B11" t="s">
        <v>6</v>
      </c>
      <c r="G11" cm="1">
        <f t="array" ref="G11:BZ11">IF(_xlfn.ANCHORARRAY(G9)&gt;6,_xlfn.ANCHORARRAY(G9)-6,_xlfn.ANCHORARRAY(G9)+6)</f>
        <v>1</v>
      </c>
      <c r="H11">
        <v>2</v>
      </c>
      <c r="I11">
        <v>3</v>
      </c>
      <c r="J11">
        <v>4</v>
      </c>
      <c r="K11">
        <v>5</v>
      </c>
      <c r="L11">
        <v>6</v>
      </c>
      <c r="M11">
        <v>7</v>
      </c>
      <c r="N11">
        <v>8</v>
      </c>
      <c r="O11">
        <v>9</v>
      </c>
      <c r="P11">
        <v>10</v>
      </c>
      <c r="Q11">
        <v>11</v>
      </c>
      <c r="R11">
        <v>12</v>
      </c>
      <c r="S11">
        <v>1</v>
      </c>
      <c r="T11">
        <v>2</v>
      </c>
      <c r="U11">
        <v>3</v>
      </c>
      <c r="V11">
        <v>4</v>
      </c>
      <c r="W11">
        <v>5</v>
      </c>
      <c r="X11">
        <v>6</v>
      </c>
      <c r="Y11">
        <v>7</v>
      </c>
      <c r="Z11">
        <v>8</v>
      </c>
      <c r="AA11">
        <v>9</v>
      </c>
      <c r="AB11">
        <v>10</v>
      </c>
      <c r="AC11">
        <v>11</v>
      </c>
      <c r="AD11">
        <v>12</v>
      </c>
      <c r="AE11">
        <v>1</v>
      </c>
      <c r="AF11">
        <v>2</v>
      </c>
      <c r="AG11">
        <v>3</v>
      </c>
      <c r="AH11">
        <v>4</v>
      </c>
      <c r="AI11">
        <v>5</v>
      </c>
      <c r="AJ11">
        <v>6</v>
      </c>
      <c r="AK11">
        <v>7</v>
      </c>
      <c r="AL11">
        <v>8</v>
      </c>
      <c r="AM11">
        <v>9</v>
      </c>
      <c r="AN11">
        <v>10</v>
      </c>
      <c r="AO11">
        <v>11</v>
      </c>
      <c r="AP11">
        <v>12</v>
      </c>
      <c r="AQ11">
        <v>1</v>
      </c>
      <c r="AR11">
        <v>2</v>
      </c>
      <c r="AS11">
        <v>3</v>
      </c>
      <c r="AT11">
        <v>4</v>
      </c>
      <c r="AU11">
        <v>5</v>
      </c>
      <c r="AV11">
        <v>6</v>
      </c>
      <c r="AW11">
        <v>7</v>
      </c>
      <c r="AX11">
        <v>8</v>
      </c>
      <c r="AY11">
        <v>9</v>
      </c>
      <c r="AZ11">
        <v>10</v>
      </c>
      <c r="BA11">
        <v>11</v>
      </c>
      <c r="BB11">
        <v>12</v>
      </c>
      <c r="BC11">
        <v>1</v>
      </c>
      <c r="BD11">
        <v>2</v>
      </c>
      <c r="BE11">
        <v>3</v>
      </c>
      <c r="BF11">
        <v>4</v>
      </c>
      <c r="BG11">
        <v>5</v>
      </c>
      <c r="BH11">
        <v>6</v>
      </c>
      <c r="BI11">
        <v>7</v>
      </c>
      <c r="BJ11">
        <v>8</v>
      </c>
      <c r="BK11">
        <v>9</v>
      </c>
      <c r="BL11">
        <v>10</v>
      </c>
      <c r="BM11">
        <v>11</v>
      </c>
      <c r="BN11">
        <v>12</v>
      </c>
      <c r="BO11">
        <v>1</v>
      </c>
      <c r="BP11">
        <v>2</v>
      </c>
      <c r="BQ11">
        <v>3</v>
      </c>
      <c r="BR11">
        <v>4</v>
      </c>
      <c r="BS11">
        <v>5</v>
      </c>
      <c r="BT11">
        <v>6</v>
      </c>
      <c r="BU11">
        <v>7</v>
      </c>
      <c r="BV11">
        <v>8</v>
      </c>
      <c r="BW11">
        <v>9</v>
      </c>
      <c r="BX11">
        <v>10</v>
      </c>
      <c r="BY11">
        <v>11</v>
      </c>
      <c r="BZ11">
        <v>12</v>
      </c>
    </row>
    <row r="12" spans="1:126" x14ac:dyDescent="0.35">
      <c r="B12" t="s">
        <v>7</v>
      </c>
      <c r="G12" cm="1">
        <f t="array" ref="G12:BZ12">ROUNDUP(_xlfn.ANCHORARRAY(G6)/12,0)</f>
        <v>1</v>
      </c>
      <c r="H12">
        <v>1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  <c r="O12">
        <v>1</v>
      </c>
      <c r="P12">
        <v>1</v>
      </c>
      <c r="Q12">
        <v>1</v>
      </c>
      <c r="R12">
        <v>1</v>
      </c>
      <c r="S12">
        <v>2</v>
      </c>
      <c r="T12">
        <v>2</v>
      </c>
      <c r="U12">
        <v>2</v>
      </c>
      <c r="V12">
        <v>2</v>
      </c>
      <c r="W12">
        <v>2</v>
      </c>
      <c r="X12">
        <v>2</v>
      </c>
      <c r="Y12">
        <v>2</v>
      </c>
      <c r="Z12">
        <v>2</v>
      </c>
      <c r="AA12">
        <v>2</v>
      </c>
      <c r="AB12">
        <v>2</v>
      </c>
      <c r="AC12">
        <v>2</v>
      </c>
      <c r="AD12">
        <v>2</v>
      </c>
      <c r="AE12">
        <v>3</v>
      </c>
      <c r="AF12">
        <v>3</v>
      </c>
      <c r="AG12">
        <v>3</v>
      </c>
      <c r="AH12">
        <v>3</v>
      </c>
      <c r="AI12">
        <v>3</v>
      </c>
      <c r="AJ12">
        <v>3</v>
      </c>
      <c r="AK12">
        <v>3</v>
      </c>
      <c r="AL12">
        <v>3</v>
      </c>
      <c r="AM12">
        <v>3</v>
      </c>
      <c r="AN12">
        <v>3</v>
      </c>
      <c r="AO12">
        <v>3</v>
      </c>
      <c r="AP12">
        <v>3</v>
      </c>
      <c r="AQ12">
        <v>4</v>
      </c>
      <c r="AR12">
        <v>4</v>
      </c>
      <c r="AS12">
        <v>4</v>
      </c>
      <c r="AT12">
        <v>4</v>
      </c>
      <c r="AU12">
        <v>4</v>
      </c>
      <c r="AV12">
        <v>4</v>
      </c>
      <c r="AW12">
        <v>4</v>
      </c>
      <c r="AX12">
        <v>4</v>
      </c>
      <c r="AY12">
        <v>4</v>
      </c>
      <c r="AZ12">
        <v>4</v>
      </c>
      <c r="BA12">
        <v>4</v>
      </c>
      <c r="BB12">
        <v>4</v>
      </c>
      <c r="BC12">
        <v>5</v>
      </c>
      <c r="BD12">
        <v>5</v>
      </c>
      <c r="BE12">
        <v>5</v>
      </c>
      <c r="BF12">
        <v>5</v>
      </c>
      <c r="BG12">
        <v>5</v>
      </c>
      <c r="BH12">
        <v>5</v>
      </c>
      <c r="BI12">
        <v>5</v>
      </c>
      <c r="BJ12">
        <v>5</v>
      </c>
      <c r="BK12">
        <v>5</v>
      </c>
      <c r="BL12">
        <v>5</v>
      </c>
      <c r="BM12">
        <v>5</v>
      </c>
      <c r="BN12">
        <v>5</v>
      </c>
      <c r="BO12">
        <v>6</v>
      </c>
      <c r="BP12">
        <v>6</v>
      </c>
      <c r="BQ12">
        <v>6</v>
      </c>
      <c r="BR12">
        <v>6</v>
      </c>
      <c r="BS12">
        <v>6</v>
      </c>
      <c r="BT12">
        <v>6</v>
      </c>
      <c r="BU12">
        <v>6</v>
      </c>
      <c r="BV12">
        <v>6</v>
      </c>
      <c r="BW12">
        <v>6</v>
      </c>
      <c r="BX12">
        <v>6</v>
      </c>
      <c r="BY12">
        <v>6</v>
      </c>
      <c r="BZ12">
        <v>6</v>
      </c>
    </row>
    <row r="13" spans="1:126" x14ac:dyDescent="0.35">
      <c r="B13" t="s">
        <v>54</v>
      </c>
      <c r="G13" cm="1">
        <f t="array" ref="G13:BZ13">_xlfn.SEQUENCE(1,sModelTerm,1,0)</f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  <c r="BE13">
        <v>1</v>
      </c>
      <c r="BF13">
        <v>1</v>
      </c>
      <c r="BG13">
        <v>1</v>
      </c>
      <c r="BH13">
        <v>1</v>
      </c>
      <c r="BI13">
        <v>1</v>
      </c>
      <c r="BJ13">
        <v>1</v>
      </c>
      <c r="BK13">
        <v>1</v>
      </c>
      <c r="BL13">
        <v>1</v>
      </c>
      <c r="BM13">
        <v>1</v>
      </c>
      <c r="BN13">
        <v>1</v>
      </c>
      <c r="BO13">
        <v>1</v>
      </c>
      <c r="BP13">
        <v>1</v>
      </c>
      <c r="BQ13">
        <v>1</v>
      </c>
      <c r="BR13">
        <v>1</v>
      </c>
      <c r="BS13">
        <v>1</v>
      </c>
      <c r="BT13">
        <v>1</v>
      </c>
      <c r="BU13">
        <v>1</v>
      </c>
      <c r="BV13">
        <v>1</v>
      </c>
      <c r="BW13">
        <v>1</v>
      </c>
      <c r="BX13">
        <v>1</v>
      </c>
      <c r="BY13">
        <v>1</v>
      </c>
      <c r="BZ13">
        <v>1</v>
      </c>
    </row>
    <row r="15" spans="1:126" ht="15" thickBot="1" x14ac:dyDescent="0.4">
      <c r="A15" s="27" t="s">
        <v>8</v>
      </c>
      <c r="B15" s="27"/>
      <c r="C15" s="27" t="s">
        <v>14</v>
      </c>
      <c r="D15" s="29" t="s">
        <v>8</v>
      </c>
      <c r="E15" s="29" t="s">
        <v>87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</row>
    <row r="16" spans="1:126" x14ac:dyDescent="0.35">
      <c r="C16" t="str" cm="1">
        <f t="array" ref="C16:C21">_xlfn._xlws.SORT(tblFXRates[FX Rates])</f>
        <v>AUD</v>
      </c>
      <c r="D16" s="3" cm="1">
        <f t="array" ref="D16:D21">_xlfn.XLOOKUP(_xlfn.ANCHORARRAY(C16),tblFXRates[FX Rates],tblFXRates[Rate],0)</f>
        <v>1</v>
      </c>
      <c r="E16" cm="1">
        <f t="array" ref="E16:E21">_xlfn.XLOOKUP(_xlfn.ANCHORARRAY(C16),tblFXRates[FX Rates],tblFXRates[Monthly Change])</f>
        <v>0</v>
      </c>
      <c r="F16" s="3"/>
      <c r="G16" s="3" cm="1">
        <f t="array" ref="G16:BZ21">_xlfn.ANCHORARRAY(D16)+(_xlfn.ANCHORARRAY(G6)*_xlfn.ANCHORARRAY(E16))</f>
        <v>1</v>
      </c>
      <c r="H16" s="3">
        <v>1</v>
      </c>
      <c r="I16" s="3">
        <v>1</v>
      </c>
      <c r="J16" s="3">
        <v>1</v>
      </c>
      <c r="K16" s="3">
        <v>1</v>
      </c>
      <c r="L16" s="3">
        <v>1</v>
      </c>
      <c r="M16" s="3">
        <v>1</v>
      </c>
      <c r="N16" s="3">
        <v>1</v>
      </c>
      <c r="O16" s="3">
        <v>1</v>
      </c>
      <c r="P16" s="3">
        <v>1</v>
      </c>
      <c r="Q16" s="3">
        <v>1</v>
      </c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1</v>
      </c>
      <c r="AD16" s="3">
        <v>1</v>
      </c>
      <c r="AE16" s="3">
        <v>1</v>
      </c>
      <c r="AF16" s="3">
        <v>1</v>
      </c>
      <c r="AG16" s="3">
        <v>1</v>
      </c>
      <c r="AH16" s="3">
        <v>1</v>
      </c>
      <c r="AI16" s="3">
        <v>1</v>
      </c>
      <c r="AJ16" s="3">
        <v>1</v>
      </c>
      <c r="AK16" s="3">
        <v>1</v>
      </c>
      <c r="AL16" s="3">
        <v>1</v>
      </c>
      <c r="AM16" s="3">
        <v>1</v>
      </c>
      <c r="AN16" s="3">
        <v>1</v>
      </c>
      <c r="AO16" s="3">
        <v>1</v>
      </c>
      <c r="AP16" s="3">
        <v>1</v>
      </c>
      <c r="AQ16" s="3">
        <v>1</v>
      </c>
      <c r="AR16" s="3">
        <v>1</v>
      </c>
      <c r="AS16" s="3">
        <v>1</v>
      </c>
      <c r="AT16" s="3">
        <v>1</v>
      </c>
      <c r="AU16" s="3">
        <v>1</v>
      </c>
      <c r="AV16" s="3">
        <v>1</v>
      </c>
      <c r="AW16" s="3">
        <v>1</v>
      </c>
      <c r="AX16" s="3">
        <v>1</v>
      </c>
      <c r="AY16" s="3">
        <v>1</v>
      </c>
      <c r="AZ16" s="3">
        <v>1</v>
      </c>
      <c r="BA16" s="3">
        <v>1</v>
      </c>
      <c r="BB16" s="3">
        <v>1</v>
      </c>
      <c r="BC16" s="3">
        <v>1</v>
      </c>
      <c r="BD16" s="3">
        <v>1</v>
      </c>
      <c r="BE16" s="3">
        <v>1</v>
      </c>
      <c r="BF16" s="3">
        <v>1</v>
      </c>
      <c r="BG16" s="3">
        <v>1</v>
      </c>
      <c r="BH16" s="3">
        <v>1</v>
      </c>
      <c r="BI16" s="3">
        <v>1</v>
      </c>
      <c r="BJ16" s="3">
        <v>1</v>
      </c>
      <c r="BK16" s="3">
        <v>1</v>
      </c>
      <c r="BL16" s="3">
        <v>1</v>
      </c>
      <c r="BM16" s="3">
        <v>1</v>
      </c>
      <c r="BN16" s="3">
        <v>1</v>
      </c>
      <c r="BO16" s="3">
        <v>1</v>
      </c>
      <c r="BP16" s="3">
        <v>1</v>
      </c>
      <c r="BQ16" s="3">
        <v>1</v>
      </c>
      <c r="BR16" s="3">
        <v>1</v>
      </c>
      <c r="BS16" s="3">
        <v>1</v>
      </c>
      <c r="BT16" s="3">
        <v>1</v>
      </c>
      <c r="BU16" s="3">
        <v>1</v>
      </c>
      <c r="BV16" s="3">
        <v>1</v>
      </c>
      <c r="BW16" s="3">
        <v>1</v>
      </c>
      <c r="BX16" s="3">
        <v>1</v>
      </c>
      <c r="BY16" s="3">
        <v>1</v>
      </c>
      <c r="BZ16" s="3">
        <v>1</v>
      </c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</row>
    <row r="17" spans="1:126" x14ac:dyDescent="0.35">
      <c r="C17" t="e" vm="3">
        <v>#VALUE!</v>
      </c>
      <c r="D17" s="3">
        <v>0.61480000000000001</v>
      </c>
      <c r="E17">
        <v>-1E-3</v>
      </c>
      <c r="F17" s="3"/>
      <c r="G17" s="3">
        <v>0.61380000000000001</v>
      </c>
      <c r="H17" s="3">
        <v>0.61280000000000001</v>
      </c>
      <c r="I17" s="3">
        <v>0.61180000000000001</v>
      </c>
      <c r="J17" s="3">
        <v>0.61080000000000001</v>
      </c>
      <c r="K17" s="3">
        <v>0.60980000000000001</v>
      </c>
      <c r="L17" s="3">
        <v>0.60880000000000001</v>
      </c>
      <c r="M17" s="3">
        <v>0.60780000000000001</v>
      </c>
      <c r="N17" s="3">
        <v>0.60680000000000001</v>
      </c>
      <c r="O17" s="3">
        <v>0.60580000000000001</v>
      </c>
      <c r="P17" s="3">
        <v>0.6048</v>
      </c>
      <c r="Q17" s="3">
        <v>0.6038</v>
      </c>
      <c r="R17" s="3">
        <v>0.6028</v>
      </c>
      <c r="S17" s="3">
        <v>0.6018</v>
      </c>
      <c r="T17" s="3">
        <v>0.6008</v>
      </c>
      <c r="U17" s="3">
        <v>0.5998</v>
      </c>
      <c r="V17" s="3">
        <v>0.5988</v>
      </c>
      <c r="W17" s="3">
        <v>0.5978</v>
      </c>
      <c r="X17" s="3">
        <v>0.5968</v>
      </c>
      <c r="Y17" s="3">
        <v>0.5958</v>
      </c>
      <c r="Z17" s="3">
        <v>0.5948</v>
      </c>
      <c r="AA17" s="3">
        <v>0.59379999999999999</v>
      </c>
      <c r="AB17" s="3">
        <v>0.59279999999999999</v>
      </c>
      <c r="AC17" s="3">
        <v>0.59179999999999999</v>
      </c>
      <c r="AD17" s="3">
        <v>0.59079999999999999</v>
      </c>
      <c r="AE17" s="3">
        <v>0.58979999999999999</v>
      </c>
      <c r="AF17" s="3">
        <v>0.58879999999999999</v>
      </c>
      <c r="AG17" s="3">
        <v>0.58779999999999999</v>
      </c>
      <c r="AH17" s="3">
        <v>0.58679999999999999</v>
      </c>
      <c r="AI17" s="3">
        <v>0.58579999999999999</v>
      </c>
      <c r="AJ17" s="3">
        <v>0.58479999999999999</v>
      </c>
      <c r="AK17" s="3">
        <v>0.58379999999999999</v>
      </c>
      <c r="AL17" s="3">
        <v>0.58279999999999998</v>
      </c>
      <c r="AM17" s="3">
        <v>0.58179999999999998</v>
      </c>
      <c r="AN17" s="3">
        <v>0.58079999999999998</v>
      </c>
      <c r="AO17" s="3">
        <v>0.57979999999999998</v>
      </c>
      <c r="AP17" s="3">
        <v>0.57879999999999998</v>
      </c>
      <c r="AQ17" s="3">
        <v>0.57779999999999998</v>
      </c>
      <c r="AR17" s="3">
        <v>0.57679999999999998</v>
      </c>
      <c r="AS17" s="3">
        <v>0.57579999999999998</v>
      </c>
      <c r="AT17" s="3">
        <v>0.57479999999999998</v>
      </c>
      <c r="AU17" s="3">
        <v>0.57379999999999998</v>
      </c>
      <c r="AV17" s="3">
        <v>0.57279999999999998</v>
      </c>
      <c r="AW17" s="3">
        <v>0.57179999999999997</v>
      </c>
      <c r="AX17" s="3">
        <v>0.57079999999999997</v>
      </c>
      <c r="AY17" s="3">
        <v>0.56979999999999997</v>
      </c>
      <c r="AZ17" s="3">
        <v>0.56879999999999997</v>
      </c>
      <c r="BA17" s="3">
        <v>0.56779999999999997</v>
      </c>
      <c r="BB17" s="3">
        <v>0.56679999999999997</v>
      </c>
      <c r="BC17" s="3">
        <v>0.56579999999999997</v>
      </c>
      <c r="BD17" s="3">
        <v>0.56479999999999997</v>
      </c>
      <c r="BE17" s="3">
        <v>0.56379999999999997</v>
      </c>
      <c r="BF17" s="3">
        <v>0.56279999999999997</v>
      </c>
      <c r="BG17" s="3">
        <v>0.56179999999999997</v>
      </c>
      <c r="BH17" s="3">
        <v>0.56079999999999997</v>
      </c>
      <c r="BI17" s="3">
        <v>0.55979999999999996</v>
      </c>
      <c r="BJ17" s="3">
        <v>0.55879999999999996</v>
      </c>
      <c r="BK17" s="3">
        <v>0.55779999999999996</v>
      </c>
      <c r="BL17" s="3">
        <v>0.55679999999999996</v>
      </c>
      <c r="BM17" s="3">
        <v>0.55579999999999996</v>
      </c>
      <c r="BN17" s="3">
        <v>0.55479999999999996</v>
      </c>
      <c r="BO17" s="3">
        <v>0.55380000000000007</v>
      </c>
      <c r="BP17" s="3">
        <v>0.55279999999999996</v>
      </c>
      <c r="BQ17" s="3">
        <v>0.55180000000000007</v>
      </c>
      <c r="BR17" s="3">
        <v>0.55079999999999996</v>
      </c>
      <c r="BS17" s="3">
        <v>0.54980000000000007</v>
      </c>
      <c r="BT17" s="3">
        <v>0.54879999999999995</v>
      </c>
      <c r="BU17" s="3">
        <v>0.54780000000000006</v>
      </c>
      <c r="BV17" s="3">
        <v>0.54679999999999995</v>
      </c>
      <c r="BW17" s="3">
        <v>0.54580000000000006</v>
      </c>
      <c r="BX17" s="3">
        <v>0.54479999999999995</v>
      </c>
      <c r="BY17" s="3">
        <v>0.54380000000000006</v>
      </c>
      <c r="BZ17" s="3">
        <v>0.54279999999999995</v>
      </c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</row>
    <row r="18" spans="1:126" x14ac:dyDescent="0.35">
      <c r="C18" t="e" vm="2">
        <v>#VALUE!</v>
      </c>
      <c r="D18" s="3">
        <v>0.53100000000000003</v>
      </c>
      <c r="E18">
        <v>-1E-3</v>
      </c>
      <c r="F18" s="3"/>
      <c r="G18" s="3">
        <v>0.53</v>
      </c>
      <c r="H18" s="3">
        <v>0.52900000000000003</v>
      </c>
      <c r="I18" s="3">
        <v>0.52800000000000002</v>
      </c>
      <c r="J18" s="3">
        <v>0.52700000000000002</v>
      </c>
      <c r="K18" s="3">
        <v>0.52600000000000002</v>
      </c>
      <c r="L18" s="3">
        <v>0.52500000000000002</v>
      </c>
      <c r="M18" s="3">
        <v>0.52400000000000002</v>
      </c>
      <c r="N18" s="3">
        <v>0.52300000000000002</v>
      </c>
      <c r="O18" s="3">
        <v>0.52200000000000002</v>
      </c>
      <c r="P18" s="3">
        <v>0.52100000000000002</v>
      </c>
      <c r="Q18" s="3">
        <v>0.52</v>
      </c>
      <c r="R18" s="3">
        <v>0.51900000000000002</v>
      </c>
      <c r="S18" s="3">
        <v>0.51800000000000002</v>
      </c>
      <c r="T18" s="3">
        <v>0.51700000000000002</v>
      </c>
      <c r="U18" s="3">
        <v>0.51600000000000001</v>
      </c>
      <c r="V18" s="3">
        <v>0.51500000000000001</v>
      </c>
      <c r="W18" s="3">
        <v>0.51400000000000001</v>
      </c>
      <c r="X18" s="3">
        <v>0.51300000000000001</v>
      </c>
      <c r="Y18" s="3">
        <v>0.51200000000000001</v>
      </c>
      <c r="Z18" s="3">
        <v>0.51100000000000001</v>
      </c>
      <c r="AA18" s="3">
        <v>0.51</v>
      </c>
      <c r="AB18" s="3">
        <v>0.50900000000000001</v>
      </c>
      <c r="AC18" s="3">
        <v>0.50800000000000001</v>
      </c>
      <c r="AD18" s="3">
        <v>0.50700000000000001</v>
      </c>
      <c r="AE18" s="3">
        <v>0.50600000000000001</v>
      </c>
      <c r="AF18" s="3">
        <v>0.505</v>
      </c>
      <c r="AG18" s="3">
        <v>0.504</v>
      </c>
      <c r="AH18" s="3">
        <v>0.503</v>
      </c>
      <c r="AI18" s="3">
        <v>0.502</v>
      </c>
      <c r="AJ18" s="3">
        <v>0.501</v>
      </c>
      <c r="AK18" s="3">
        <v>0.5</v>
      </c>
      <c r="AL18" s="3">
        <v>0.499</v>
      </c>
      <c r="AM18" s="3">
        <v>0.498</v>
      </c>
      <c r="AN18" s="3">
        <v>0.497</v>
      </c>
      <c r="AO18" s="3">
        <v>0.496</v>
      </c>
      <c r="AP18" s="3">
        <v>0.495</v>
      </c>
      <c r="AQ18" s="3">
        <v>0.49400000000000005</v>
      </c>
      <c r="AR18" s="3">
        <v>0.49300000000000005</v>
      </c>
      <c r="AS18" s="3">
        <v>0.49200000000000005</v>
      </c>
      <c r="AT18" s="3">
        <v>0.49100000000000005</v>
      </c>
      <c r="AU18" s="3">
        <v>0.49000000000000005</v>
      </c>
      <c r="AV18" s="3">
        <v>0.48900000000000005</v>
      </c>
      <c r="AW18" s="3">
        <v>0.48800000000000004</v>
      </c>
      <c r="AX18" s="3">
        <v>0.48700000000000004</v>
      </c>
      <c r="AY18" s="3">
        <v>0.48600000000000004</v>
      </c>
      <c r="AZ18" s="3">
        <v>0.48500000000000004</v>
      </c>
      <c r="BA18" s="3">
        <v>0.48400000000000004</v>
      </c>
      <c r="BB18" s="3">
        <v>0.48300000000000004</v>
      </c>
      <c r="BC18" s="3">
        <v>0.48200000000000004</v>
      </c>
      <c r="BD18" s="3">
        <v>0.48100000000000004</v>
      </c>
      <c r="BE18" s="3">
        <v>0.48000000000000004</v>
      </c>
      <c r="BF18" s="3">
        <v>0.47900000000000004</v>
      </c>
      <c r="BG18" s="3">
        <v>0.47800000000000004</v>
      </c>
      <c r="BH18" s="3">
        <v>0.47700000000000004</v>
      </c>
      <c r="BI18" s="3">
        <v>0.47600000000000003</v>
      </c>
      <c r="BJ18" s="3">
        <v>0.47500000000000003</v>
      </c>
      <c r="BK18" s="3">
        <v>0.47400000000000003</v>
      </c>
      <c r="BL18" s="3">
        <v>0.47300000000000003</v>
      </c>
      <c r="BM18" s="3">
        <v>0.47200000000000003</v>
      </c>
      <c r="BN18" s="3">
        <v>0.47100000000000003</v>
      </c>
      <c r="BO18" s="3">
        <v>0.47000000000000003</v>
      </c>
      <c r="BP18" s="3">
        <v>0.46900000000000003</v>
      </c>
      <c r="BQ18" s="3">
        <v>0.46800000000000003</v>
      </c>
      <c r="BR18" s="3">
        <v>0.46700000000000003</v>
      </c>
      <c r="BS18" s="3">
        <v>0.46600000000000003</v>
      </c>
      <c r="BT18" s="3">
        <v>0.46500000000000002</v>
      </c>
      <c r="BU18" s="3">
        <v>0.46400000000000002</v>
      </c>
      <c r="BV18" s="3">
        <v>0.46300000000000002</v>
      </c>
      <c r="BW18" s="3">
        <v>0.46200000000000002</v>
      </c>
      <c r="BX18" s="3">
        <v>0.46100000000000002</v>
      </c>
      <c r="BY18" s="3">
        <v>0.46</v>
      </c>
      <c r="BZ18" s="3">
        <v>0.45900000000000002</v>
      </c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</row>
    <row r="19" spans="1:126" x14ac:dyDescent="0.35">
      <c r="C19" t="e" vm="4">
        <v>#VALUE!</v>
      </c>
      <c r="D19" s="3">
        <v>1.0711999999999999</v>
      </c>
      <c r="E19">
        <v>1E-3</v>
      </c>
      <c r="F19" s="3"/>
      <c r="G19" s="3">
        <v>1.0721999999999998</v>
      </c>
      <c r="H19" s="3">
        <v>1.0731999999999999</v>
      </c>
      <c r="I19" s="3">
        <v>1.0741999999999998</v>
      </c>
      <c r="J19" s="3">
        <v>1.0751999999999999</v>
      </c>
      <c r="K19" s="3">
        <v>1.0761999999999998</v>
      </c>
      <c r="L19" s="3">
        <v>1.0771999999999999</v>
      </c>
      <c r="M19" s="3">
        <v>1.0781999999999998</v>
      </c>
      <c r="N19" s="3">
        <v>1.0791999999999999</v>
      </c>
      <c r="O19" s="3">
        <v>1.0801999999999998</v>
      </c>
      <c r="P19" s="3">
        <v>1.0811999999999999</v>
      </c>
      <c r="Q19" s="3">
        <v>1.0821999999999998</v>
      </c>
      <c r="R19" s="3">
        <v>1.0831999999999999</v>
      </c>
      <c r="S19" s="3">
        <v>1.0841999999999998</v>
      </c>
      <c r="T19" s="3">
        <v>1.0851999999999999</v>
      </c>
      <c r="U19" s="3">
        <v>1.0861999999999998</v>
      </c>
      <c r="V19" s="3">
        <v>1.0871999999999999</v>
      </c>
      <c r="W19" s="3">
        <v>1.0881999999999998</v>
      </c>
      <c r="X19" s="3">
        <v>1.0891999999999999</v>
      </c>
      <c r="Y19" s="3">
        <v>1.0901999999999998</v>
      </c>
      <c r="Z19" s="3">
        <v>1.0911999999999999</v>
      </c>
      <c r="AA19" s="3">
        <v>1.0921999999999998</v>
      </c>
      <c r="AB19" s="3">
        <v>1.0931999999999999</v>
      </c>
      <c r="AC19" s="3">
        <v>1.0941999999999998</v>
      </c>
      <c r="AD19" s="3">
        <v>1.0952</v>
      </c>
      <c r="AE19" s="3">
        <v>1.0961999999999998</v>
      </c>
      <c r="AF19" s="3">
        <v>1.0972</v>
      </c>
      <c r="AG19" s="3">
        <v>1.0981999999999998</v>
      </c>
      <c r="AH19" s="3">
        <v>1.0992</v>
      </c>
      <c r="AI19" s="3">
        <v>1.1001999999999998</v>
      </c>
      <c r="AJ19" s="3">
        <v>1.1012</v>
      </c>
      <c r="AK19" s="3">
        <v>1.1021999999999998</v>
      </c>
      <c r="AL19" s="3">
        <v>1.1032</v>
      </c>
      <c r="AM19" s="3">
        <v>1.1041999999999998</v>
      </c>
      <c r="AN19" s="3">
        <v>1.1052</v>
      </c>
      <c r="AO19" s="3">
        <v>1.1061999999999999</v>
      </c>
      <c r="AP19" s="3">
        <v>1.1072</v>
      </c>
      <c r="AQ19" s="3">
        <v>1.1081999999999999</v>
      </c>
      <c r="AR19" s="3">
        <v>1.1092</v>
      </c>
      <c r="AS19" s="3">
        <v>1.1101999999999999</v>
      </c>
      <c r="AT19" s="3">
        <v>1.1112</v>
      </c>
      <c r="AU19" s="3">
        <v>1.1121999999999999</v>
      </c>
      <c r="AV19" s="3">
        <v>1.1132</v>
      </c>
      <c r="AW19" s="3">
        <v>1.1141999999999999</v>
      </c>
      <c r="AX19" s="3">
        <v>1.1152</v>
      </c>
      <c r="AY19" s="3">
        <v>1.1161999999999999</v>
      </c>
      <c r="AZ19" s="3">
        <v>1.1172</v>
      </c>
      <c r="BA19" s="3">
        <v>1.1181999999999999</v>
      </c>
      <c r="BB19" s="3">
        <v>1.1192</v>
      </c>
      <c r="BC19" s="3">
        <v>1.1201999999999999</v>
      </c>
      <c r="BD19" s="3">
        <v>1.1212</v>
      </c>
      <c r="BE19" s="3">
        <v>1.1221999999999999</v>
      </c>
      <c r="BF19" s="3">
        <v>1.1232</v>
      </c>
      <c r="BG19" s="3">
        <v>1.1241999999999999</v>
      </c>
      <c r="BH19" s="3">
        <v>1.1252</v>
      </c>
      <c r="BI19" s="3">
        <v>1.1261999999999999</v>
      </c>
      <c r="BJ19" s="3">
        <v>1.1272</v>
      </c>
      <c r="BK19" s="3">
        <v>1.1281999999999999</v>
      </c>
      <c r="BL19" s="3">
        <v>1.1292</v>
      </c>
      <c r="BM19" s="3">
        <v>1.1301999999999999</v>
      </c>
      <c r="BN19" s="3">
        <v>1.1312</v>
      </c>
      <c r="BO19" s="3">
        <v>1.1321999999999999</v>
      </c>
      <c r="BP19" s="3">
        <v>1.1332</v>
      </c>
      <c r="BQ19" s="3">
        <v>1.1341999999999999</v>
      </c>
      <c r="BR19" s="3">
        <v>1.1352</v>
      </c>
      <c r="BS19" s="3">
        <v>1.1361999999999999</v>
      </c>
      <c r="BT19" s="3">
        <v>1.1372</v>
      </c>
      <c r="BU19" s="3">
        <v>1.1381999999999999</v>
      </c>
      <c r="BV19" s="3">
        <v>1.1392</v>
      </c>
      <c r="BW19" s="3">
        <v>1.1401999999999999</v>
      </c>
      <c r="BX19" s="3">
        <v>1.1412</v>
      </c>
      <c r="BY19" s="3">
        <v>1.1421999999999999</v>
      </c>
      <c r="BZ19" s="3">
        <v>1.1432</v>
      </c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</row>
    <row r="20" spans="1:126" x14ac:dyDescent="0.35">
      <c r="C20" t="e" vm="5">
        <v>#VALUE!</v>
      </c>
      <c r="D20" s="3">
        <v>0.93500000000000005</v>
      </c>
      <c r="E20">
        <v>1E-3</v>
      </c>
      <c r="F20" s="3"/>
      <c r="G20" s="3">
        <v>0.93600000000000005</v>
      </c>
      <c r="H20" s="3">
        <v>0.93700000000000006</v>
      </c>
      <c r="I20" s="3">
        <v>0.93800000000000006</v>
      </c>
      <c r="J20" s="3">
        <v>0.93900000000000006</v>
      </c>
      <c r="K20" s="3">
        <v>0.94000000000000006</v>
      </c>
      <c r="L20" s="3">
        <v>0.94100000000000006</v>
      </c>
      <c r="M20" s="3">
        <v>0.94200000000000006</v>
      </c>
      <c r="N20" s="3">
        <v>0.94300000000000006</v>
      </c>
      <c r="O20" s="3">
        <v>0.94400000000000006</v>
      </c>
      <c r="P20" s="3">
        <v>0.94500000000000006</v>
      </c>
      <c r="Q20" s="3">
        <v>0.94600000000000006</v>
      </c>
      <c r="R20" s="3">
        <v>0.94700000000000006</v>
      </c>
      <c r="S20" s="3">
        <v>0.94800000000000006</v>
      </c>
      <c r="T20" s="3">
        <v>0.94900000000000007</v>
      </c>
      <c r="U20" s="3">
        <v>0.95000000000000007</v>
      </c>
      <c r="V20" s="3">
        <v>0.95100000000000007</v>
      </c>
      <c r="W20" s="3">
        <v>0.95200000000000007</v>
      </c>
      <c r="X20" s="3">
        <v>0.95300000000000007</v>
      </c>
      <c r="Y20" s="3">
        <v>0.95400000000000007</v>
      </c>
      <c r="Z20" s="3">
        <v>0.95500000000000007</v>
      </c>
      <c r="AA20" s="3">
        <v>0.95600000000000007</v>
      </c>
      <c r="AB20" s="3">
        <v>0.95700000000000007</v>
      </c>
      <c r="AC20" s="3">
        <v>0.95800000000000007</v>
      </c>
      <c r="AD20" s="3">
        <v>0.95900000000000007</v>
      </c>
      <c r="AE20" s="3">
        <v>0.96000000000000008</v>
      </c>
      <c r="AF20" s="3">
        <v>0.96100000000000008</v>
      </c>
      <c r="AG20" s="3">
        <v>0.96200000000000008</v>
      </c>
      <c r="AH20" s="3">
        <v>0.96300000000000008</v>
      </c>
      <c r="AI20" s="3">
        <v>0.96400000000000008</v>
      </c>
      <c r="AJ20" s="3">
        <v>0.96500000000000008</v>
      </c>
      <c r="AK20" s="3">
        <v>0.96600000000000008</v>
      </c>
      <c r="AL20" s="3">
        <v>0.96700000000000008</v>
      </c>
      <c r="AM20" s="3">
        <v>0.96800000000000008</v>
      </c>
      <c r="AN20" s="3">
        <v>0.96900000000000008</v>
      </c>
      <c r="AO20" s="3">
        <v>0.97000000000000008</v>
      </c>
      <c r="AP20" s="3">
        <v>0.97100000000000009</v>
      </c>
      <c r="AQ20" s="3">
        <v>0.97200000000000009</v>
      </c>
      <c r="AR20" s="3">
        <v>0.97300000000000009</v>
      </c>
      <c r="AS20" s="3">
        <v>0.97400000000000009</v>
      </c>
      <c r="AT20" s="3">
        <v>0.97500000000000009</v>
      </c>
      <c r="AU20" s="3">
        <v>0.97600000000000009</v>
      </c>
      <c r="AV20" s="3">
        <v>0.97700000000000009</v>
      </c>
      <c r="AW20" s="3">
        <v>0.97800000000000009</v>
      </c>
      <c r="AX20" s="3">
        <v>0.97900000000000009</v>
      </c>
      <c r="AY20" s="3">
        <v>0.98000000000000009</v>
      </c>
      <c r="AZ20" s="3">
        <v>0.98100000000000009</v>
      </c>
      <c r="BA20" s="3">
        <v>0.9820000000000001</v>
      </c>
      <c r="BB20" s="3">
        <v>0.9830000000000001</v>
      </c>
      <c r="BC20" s="3">
        <v>0.9840000000000001</v>
      </c>
      <c r="BD20" s="3">
        <v>0.9850000000000001</v>
      </c>
      <c r="BE20" s="3">
        <v>0.9860000000000001</v>
      </c>
      <c r="BF20" s="3">
        <v>0.9870000000000001</v>
      </c>
      <c r="BG20" s="3">
        <v>0.9880000000000001</v>
      </c>
      <c r="BH20" s="3">
        <v>0.9890000000000001</v>
      </c>
      <c r="BI20" s="3">
        <v>0.9900000000000001</v>
      </c>
      <c r="BJ20" s="3">
        <v>0.9910000000000001</v>
      </c>
      <c r="BK20" s="3">
        <v>0.9920000000000001</v>
      </c>
      <c r="BL20" s="3">
        <v>0.9930000000000001</v>
      </c>
      <c r="BM20" s="3">
        <v>0.99400000000000011</v>
      </c>
      <c r="BN20" s="3">
        <v>0.99500000000000011</v>
      </c>
      <c r="BO20" s="3">
        <v>0.996</v>
      </c>
      <c r="BP20" s="3">
        <v>0.99700000000000011</v>
      </c>
      <c r="BQ20" s="3">
        <v>0.998</v>
      </c>
      <c r="BR20" s="3">
        <v>0.99900000000000011</v>
      </c>
      <c r="BS20" s="3">
        <v>1</v>
      </c>
      <c r="BT20" s="3">
        <v>1.0010000000000001</v>
      </c>
      <c r="BU20" s="3">
        <v>1.002</v>
      </c>
      <c r="BV20" s="3">
        <v>1.0030000000000001</v>
      </c>
      <c r="BW20" s="3">
        <v>1.004</v>
      </c>
      <c r="BX20" s="3">
        <v>1.0050000000000001</v>
      </c>
      <c r="BY20" s="3">
        <v>1.006</v>
      </c>
      <c r="BZ20" s="3">
        <v>1.0070000000000001</v>
      </c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</row>
    <row r="21" spans="1:126" x14ac:dyDescent="0.35">
      <c r="C21" t="e" vm="1">
        <v>#VALUE!</v>
      </c>
      <c r="D21">
        <v>0.68600000000000005</v>
      </c>
      <c r="E21">
        <v>-1E-3</v>
      </c>
      <c r="G21">
        <v>0.68500000000000005</v>
      </c>
      <c r="H21">
        <v>0.68400000000000005</v>
      </c>
      <c r="I21">
        <v>0.68300000000000005</v>
      </c>
      <c r="J21">
        <v>0.68200000000000005</v>
      </c>
      <c r="K21">
        <v>0.68100000000000005</v>
      </c>
      <c r="L21">
        <v>0.68</v>
      </c>
      <c r="M21">
        <v>0.67900000000000005</v>
      </c>
      <c r="N21">
        <v>0.67800000000000005</v>
      </c>
      <c r="O21">
        <v>0.67700000000000005</v>
      </c>
      <c r="P21">
        <v>0.67600000000000005</v>
      </c>
      <c r="Q21">
        <v>0.67500000000000004</v>
      </c>
      <c r="R21">
        <v>0.67400000000000004</v>
      </c>
      <c r="S21">
        <v>0.67300000000000004</v>
      </c>
      <c r="T21">
        <v>0.67200000000000004</v>
      </c>
      <c r="U21">
        <v>0.67100000000000004</v>
      </c>
      <c r="V21">
        <v>0.67</v>
      </c>
      <c r="W21">
        <v>0.66900000000000004</v>
      </c>
      <c r="X21">
        <v>0.66800000000000004</v>
      </c>
      <c r="Y21">
        <v>0.66700000000000004</v>
      </c>
      <c r="Z21">
        <v>0.66600000000000004</v>
      </c>
      <c r="AA21">
        <v>0.66500000000000004</v>
      </c>
      <c r="AB21">
        <v>0.66400000000000003</v>
      </c>
      <c r="AC21">
        <v>0.66300000000000003</v>
      </c>
      <c r="AD21">
        <v>0.66200000000000003</v>
      </c>
      <c r="AE21">
        <v>0.66100000000000003</v>
      </c>
      <c r="AF21">
        <v>0.66</v>
      </c>
      <c r="AG21">
        <v>0.65900000000000003</v>
      </c>
      <c r="AH21">
        <v>0.65800000000000003</v>
      </c>
      <c r="AI21">
        <v>0.65700000000000003</v>
      </c>
      <c r="AJ21">
        <v>0.65600000000000003</v>
      </c>
      <c r="AK21">
        <v>0.65500000000000003</v>
      </c>
      <c r="AL21">
        <v>0.65400000000000003</v>
      </c>
      <c r="AM21">
        <v>0.65300000000000002</v>
      </c>
      <c r="AN21">
        <v>0.65200000000000002</v>
      </c>
      <c r="AO21">
        <v>0.65100000000000002</v>
      </c>
      <c r="AP21">
        <v>0.65</v>
      </c>
      <c r="AQ21">
        <v>0.64900000000000002</v>
      </c>
      <c r="AR21">
        <v>0.64800000000000002</v>
      </c>
      <c r="AS21">
        <v>0.64700000000000002</v>
      </c>
      <c r="AT21">
        <v>0.64600000000000002</v>
      </c>
      <c r="AU21">
        <v>0.64500000000000002</v>
      </c>
      <c r="AV21">
        <v>0.64400000000000002</v>
      </c>
      <c r="AW21">
        <v>0.64300000000000002</v>
      </c>
      <c r="AX21">
        <v>0.64200000000000002</v>
      </c>
      <c r="AY21">
        <v>0.64100000000000001</v>
      </c>
      <c r="AZ21">
        <v>0.64</v>
      </c>
      <c r="BA21">
        <v>0.63900000000000001</v>
      </c>
      <c r="BB21">
        <v>0.63800000000000001</v>
      </c>
      <c r="BC21">
        <v>0.63700000000000001</v>
      </c>
      <c r="BD21">
        <v>0.63600000000000001</v>
      </c>
      <c r="BE21">
        <v>0.63500000000000001</v>
      </c>
      <c r="BF21">
        <v>0.63400000000000001</v>
      </c>
      <c r="BG21">
        <v>0.63300000000000001</v>
      </c>
      <c r="BH21">
        <v>0.63200000000000001</v>
      </c>
      <c r="BI21">
        <v>0.63100000000000001</v>
      </c>
      <c r="BJ21">
        <v>0.63</v>
      </c>
      <c r="BK21">
        <v>0.629</v>
      </c>
      <c r="BL21">
        <v>0.628</v>
      </c>
      <c r="BM21">
        <v>0.627</v>
      </c>
      <c r="BN21">
        <v>0.62600000000000011</v>
      </c>
      <c r="BO21">
        <v>0.625</v>
      </c>
      <c r="BP21">
        <v>0.62400000000000011</v>
      </c>
      <c r="BQ21">
        <v>0.623</v>
      </c>
      <c r="BR21">
        <v>0.62200000000000011</v>
      </c>
      <c r="BS21">
        <v>0.621</v>
      </c>
      <c r="BT21">
        <v>0.62000000000000011</v>
      </c>
      <c r="BU21">
        <v>0.61899999999999999</v>
      </c>
      <c r="BV21">
        <v>0.6180000000000001</v>
      </c>
      <c r="BW21">
        <v>0.61699999999999999</v>
      </c>
      <c r="BX21">
        <v>0.6160000000000001</v>
      </c>
      <c r="BY21">
        <v>0.61499999999999999</v>
      </c>
      <c r="BZ21">
        <v>0.6140000000000001</v>
      </c>
    </row>
    <row r="24" spans="1:126" ht="15" thickBot="1" x14ac:dyDescent="0.4">
      <c r="A24" s="27" t="s">
        <v>10</v>
      </c>
      <c r="B24" s="27"/>
      <c r="C24" s="27"/>
      <c r="D24" s="29" t="s">
        <v>9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</row>
    <row r="25" spans="1:126" x14ac:dyDescent="0.35">
      <c r="B25" t="str" cm="1">
        <f t="array" ref="B25:B31">tblProducts[Products]</f>
        <v>NerveVibes</v>
      </c>
      <c r="C25" s="4"/>
      <c r="D25" s="9" cm="1">
        <f t="array" ref="D25:D31">tblProducts[Monthly Sales Volume]</f>
        <v>100</v>
      </c>
      <c r="E25" s="9"/>
      <c r="F25" s="9"/>
      <c r="G25" s="9" cm="1">
        <f t="array" ref="G25:BZ31">ROUNDUP(_xlfn.ANCHORARRAY(D25)*(1+tblProducts[Annual Volume Increase %])^(_xlfn.ANCHORARRAY(G12)-1),0)</f>
        <v>100</v>
      </c>
      <c r="H25" s="9">
        <v>100</v>
      </c>
      <c r="I25" s="9">
        <v>100</v>
      </c>
      <c r="J25" s="9">
        <v>100</v>
      </c>
      <c r="K25" s="9">
        <v>100</v>
      </c>
      <c r="L25" s="9">
        <v>100</v>
      </c>
      <c r="M25" s="9">
        <v>100</v>
      </c>
      <c r="N25" s="9">
        <v>100</v>
      </c>
      <c r="O25" s="9">
        <v>100</v>
      </c>
      <c r="P25" s="9">
        <v>100</v>
      </c>
      <c r="Q25" s="9">
        <v>100</v>
      </c>
      <c r="R25" s="9">
        <v>100</v>
      </c>
      <c r="S25" s="9">
        <v>103</v>
      </c>
      <c r="T25" s="9">
        <v>103</v>
      </c>
      <c r="U25" s="9">
        <v>103</v>
      </c>
      <c r="V25" s="9">
        <v>103</v>
      </c>
      <c r="W25" s="9">
        <v>103</v>
      </c>
      <c r="X25" s="9">
        <v>103</v>
      </c>
      <c r="Y25" s="9">
        <v>103</v>
      </c>
      <c r="Z25" s="9">
        <v>103</v>
      </c>
      <c r="AA25" s="9">
        <v>103</v>
      </c>
      <c r="AB25" s="9">
        <v>103</v>
      </c>
      <c r="AC25" s="9">
        <v>103</v>
      </c>
      <c r="AD25" s="9">
        <v>103</v>
      </c>
      <c r="AE25" s="9">
        <v>107</v>
      </c>
      <c r="AF25" s="9">
        <v>107</v>
      </c>
      <c r="AG25" s="9">
        <v>107</v>
      </c>
      <c r="AH25" s="9">
        <v>107</v>
      </c>
      <c r="AI25" s="9">
        <v>107</v>
      </c>
      <c r="AJ25" s="9">
        <v>107</v>
      </c>
      <c r="AK25" s="9">
        <v>107</v>
      </c>
      <c r="AL25" s="9">
        <v>107</v>
      </c>
      <c r="AM25" s="9">
        <v>107</v>
      </c>
      <c r="AN25" s="9">
        <v>107</v>
      </c>
      <c r="AO25" s="9">
        <v>107</v>
      </c>
      <c r="AP25" s="9">
        <v>107</v>
      </c>
      <c r="AQ25" s="9">
        <v>110</v>
      </c>
      <c r="AR25" s="9">
        <v>110</v>
      </c>
      <c r="AS25" s="9">
        <v>110</v>
      </c>
      <c r="AT25" s="9">
        <v>110</v>
      </c>
      <c r="AU25" s="9">
        <v>110</v>
      </c>
      <c r="AV25" s="9">
        <v>110</v>
      </c>
      <c r="AW25" s="9">
        <v>110</v>
      </c>
      <c r="AX25" s="9">
        <v>110</v>
      </c>
      <c r="AY25" s="9">
        <v>110</v>
      </c>
      <c r="AZ25" s="9">
        <v>110</v>
      </c>
      <c r="BA25" s="9">
        <v>110</v>
      </c>
      <c r="BB25" s="9">
        <v>110</v>
      </c>
      <c r="BC25" s="9">
        <v>113</v>
      </c>
      <c r="BD25" s="9">
        <v>113</v>
      </c>
      <c r="BE25" s="9">
        <v>113</v>
      </c>
      <c r="BF25" s="9">
        <v>113</v>
      </c>
      <c r="BG25" s="9">
        <v>113</v>
      </c>
      <c r="BH25" s="9">
        <v>113</v>
      </c>
      <c r="BI25" s="9">
        <v>113</v>
      </c>
      <c r="BJ25" s="9">
        <v>113</v>
      </c>
      <c r="BK25" s="9">
        <v>113</v>
      </c>
      <c r="BL25" s="9">
        <v>113</v>
      </c>
      <c r="BM25" s="9">
        <v>113</v>
      </c>
      <c r="BN25" s="9">
        <v>113</v>
      </c>
      <c r="BO25" s="9">
        <v>116</v>
      </c>
      <c r="BP25" s="9">
        <v>116</v>
      </c>
      <c r="BQ25" s="9">
        <v>116</v>
      </c>
      <c r="BR25" s="9">
        <v>116</v>
      </c>
      <c r="BS25" s="9">
        <v>116</v>
      </c>
      <c r="BT25" s="9">
        <v>116</v>
      </c>
      <c r="BU25" s="9">
        <v>116</v>
      </c>
      <c r="BV25" s="9">
        <v>116</v>
      </c>
      <c r="BW25" s="9">
        <v>116</v>
      </c>
      <c r="BX25" s="9">
        <v>116</v>
      </c>
      <c r="BY25" s="9">
        <v>116</v>
      </c>
      <c r="BZ25" s="9">
        <v>116</v>
      </c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</row>
    <row r="26" spans="1:126" x14ac:dyDescent="0.35">
      <c r="B26" t="str">
        <v>AutoShoes</v>
      </c>
      <c r="C26" s="4"/>
      <c r="D26" s="9">
        <v>1000</v>
      </c>
      <c r="E26" s="9"/>
      <c r="F26" s="9"/>
      <c r="G26" s="9">
        <v>1000</v>
      </c>
      <c r="H26" s="9">
        <v>1000</v>
      </c>
      <c r="I26" s="9">
        <v>1000</v>
      </c>
      <c r="J26" s="9">
        <v>1000</v>
      </c>
      <c r="K26" s="9">
        <v>1000</v>
      </c>
      <c r="L26" s="9">
        <v>1000</v>
      </c>
      <c r="M26" s="9">
        <v>1000</v>
      </c>
      <c r="N26" s="9">
        <v>1000</v>
      </c>
      <c r="O26" s="9">
        <v>1000</v>
      </c>
      <c r="P26" s="9">
        <v>1000</v>
      </c>
      <c r="Q26" s="9">
        <v>1000</v>
      </c>
      <c r="R26" s="9">
        <v>1000</v>
      </c>
      <c r="S26" s="9">
        <v>1020</v>
      </c>
      <c r="T26" s="9">
        <v>1020</v>
      </c>
      <c r="U26" s="9">
        <v>1020</v>
      </c>
      <c r="V26" s="9">
        <v>1020</v>
      </c>
      <c r="W26" s="9">
        <v>1020</v>
      </c>
      <c r="X26" s="9">
        <v>1020</v>
      </c>
      <c r="Y26" s="9">
        <v>1020</v>
      </c>
      <c r="Z26" s="9">
        <v>1020</v>
      </c>
      <c r="AA26" s="9">
        <v>1020</v>
      </c>
      <c r="AB26" s="9">
        <v>1020</v>
      </c>
      <c r="AC26" s="9">
        <v>1020</v>
      </c>
      <c r="AD26" s="9">
        <v>1020</v>
      </c>
      <c r="AE26" s="9">
        <v>1041</v>
      </c>
      <c r="AF26" s="9">
        <v>1041</v>
      </c>
      <c r="AG26" s="9">
        <v>1041</v>
      </c>
      <c r="AH26" s="9">
        <v>1041</v>
      </c>
      <c r="AI26" s="9">
        <v>1041</v>
      </c>
      <c r="AJ26" s="9">
        <v>1041</v>
      </c>
      <c r="AK26" s="9">
        <v>1041</v>
      </c>
      <c r="AL26" s="9">
        <v>1041</v>
      </c>
      <c r="AM26" s="9">
        <v>1041</v>
      </c>
      <c r="AN26" s="9">
        <v>1041</v>
      </c>
      <c r="AO26" s="9">
        <v>1041</v>
      </c>
      <c r="AP26" s="9">
        <v>1041</v>
      </c>
      <c r="AQ26" s="9">
        <v>1062</v>
      </c>
      <c r="AR26" s="9">
        <v>1062</v>
      </c>
      <c r="AS26" s="9">
        <v>1062</v>
      </c>
      <c r="AT26" s="9">
        <v>1062</v>
      </c>
      <c r="AU26" s="9">
        <v>1062</v>
      </c>
      <c r="AV26" s="9">
        <v>1062</v>
      </c>
      <c r="AW26" s="9">
        <v>1062</v>
      </c>
      <c r="AX26" s="9">
        <v>1062</v>
      </c>
      <c r="AY26" s="9">
        <v>1062</v>
      </c>
      <c r="AZ26" s="9">
        <v>1062</v>
      </c>
      <c r="BA26" s="9">
        <v>1062</v>
      </c>
      <c r="BB26" s="9">
        <v>1062</v>
      </c>
      <c r="BC26" s="9">
        <v>1083</v>
      </c>
      <c r="BD26" s="9">
        <v>1083</v>
      </c>
      <c r="BE26" s="9">
        <v>1083</v>
      </c>
      <c r="BF26" s="9">
        <v>1083</v>
      </c>
      <c r="BG26" s="9">
        <v>1083</v>
      </c>
      <c r="BH26" s="9">
        <v>1083</v>
      </c>
      <c r="BI26" s="9">
        <v>1083</v>
      </c>
      <c r="BJ26" s="9">
        <v>1083</v>
      </c>
      <c r="BK26" s="9">
        <v>1083</v>
      </c>
      <c r="BL26" s="9">
        <v>1083</v>
      </c>
      <c r="BM26" s="9">
        <v>1083</v>
      </c>
      <c r="BN26" s="9">
        <v>1083</v>
      </c>
      <c r="BO26" s="9">
        <v>1105</v>
      </c>
      <c r="BP26" s="9">
        <v>1105</v>
      </c>
      <c r="BQ26" s="9">
        <v>1105</v>
      </c>
      <c r="BR26" s="9">
        <v>1105</v>
      </c>
      <c r="BS26" s="9">
        <v>1105</v>
      </c>
      <c r="BT26" s="9">
        <v>1105</v>
      </c>
      <c r="BU26" s="9">
        <v>1105</v>
      </c>
      <c r="BV26" s="9">
        <v>1105</v>
      </c>
      <c r="BW26" s="9">
        <v>1105</v>
      </c>
      <c r="BX26" s="9">
        <v>1105</v>
      </c>
      <c r="BY26" s="9">
        <v>1105</v>
      </c>
      <c r="BZ26" s="9">
        <v>1105</v>
      </c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</row>
    <row r="27" spans="1:126" x14ac:dyDescent="0.35">
      <c r="B27" t="str">
        <v>GorillaWagon</v>
      </c>
      <c r="C27" s="4"/>
      <c r="D27" s="9">
        <v>5000</v>
      </c>
      <c r="E27" s="9"/>
      <c r="F27" s="9"/>
      <c r="G27" s="9">
        <v>5000</v>
      </c>
      <c r="H27" s="9">
        <v>5000</v>
      </c>
      <c r="I27" s="9">
        <v>5000</v>
      </c>
      <c r="J27" s="9">
        <v>5000</v>
      </c>
      <c r="K27" s="9">
        <v>5000</v>
      </c>
      <c r="L27" s="9">
        <v>5000</v>
      </c>
      <c r="M27" s="9">
        <v>5000</v>
      </c>
      <c r="N27" s="9">
        <v>5000</v>
      </c>
      <c r="O27" s="9">
        <v>5000</v>
      </c>
      <c r="P27" s="9">
        <v>5000</v>
      </c>
      <c r="Q27" s="9">
        <v>5000</v>
      </c>
      <c r="R27" s="9">
        <v>5000</v>
      </c>
      <c r="S27" s="9">
        <v>5100</v>
      </c>
      <c r="T27" s="9">
        <v>5100</v>
      </c>
      <c r="U27" s="9">
        <v>5100</v>
      </c>
      <c r="V27" s="9">
        <v>5100</v>
      </c>
      <c r="W27" s="9">
        <v>5100</v>
      </c>
      <c r="X27" s="9">
        <v>5100</v>
      </c>
      <c r="Y27" s="9">
        <v>5100</v>
      </c>
      <c r="Z27" s="9">
        <v>5100</v>
      </c>
      <c r="AA27" s="9">
        <v>5100</v>
      </c>
      <c r="AB27" s="9">
        <v>5100</v>
      </c>
      <c r="AC27" s="9">
        <v>5100</v>
      </c>
      <c r="AD27" s="9">
        <v>5100</v>
      </c>
      <c r="AE27" s="9">
        <v>5202</v>
      </c>
      <c r="AF27" s="9">
        <v>5202</v>
      </c>
      <c r="AG27" s="9">
        <v>5202</v>
      </c>
      <c r="AH27" s="9">
        <v>5202</v>
      </c>
      <c r="AI27" s="9">
        <v>5202</v>
      </c>
      <c r="AJ27" s="9">
        <v>5202</v>
      </c>
      <c r="AK27" s="9">
        <v>5202</v>
      </c>
      <c r="AL27" s="9">
        <v>5202</v>
      </c>
      <c r="AM27" s="9">
        <v>5202</v>
      </c>
      <c r="AN27" s="9">
        <v>5202</v>
      </c>
      <c r="AO27" s="9">
        <v>5202</v>
      </c>
      <c r="AP27" s="9">
        <v>5202</v>
      </c>
      <c r="AQ27" s="9">
        <v>5307</v>
      </c>
      <c r="AR27" s="9">
        <v>5307</v>
      </c>
      <c r="AS27" s="9">
        <v>5307</v>
      </c>
      <c r="AT27" s="9">
        <v>5307</v>
      </c>
      <c r="AU27" s="9">
        <v>5307</v>
      </c>
      <c r="AV27" s="9">
        <v>5307</v>
      </c>
      <c r="AW27" s="9">
        <v>5307</v>
      </c>
      <c r="AX27" s="9">
        <v>5307</v>
      </c>
      <c r="AY27" s="9">
        <v>5307</v>
      </c>
      <c r="AZ27" s="9">
        <v>5307</v>
      </c>
      <c r="BA27" s="9">
        <v>5307</v>
      </c>
      <c r="BB27" s="9">
        <v>5307</v>
      </c>
      <c r="BC27" s="9">
        <v>5413</v>
      </c>
      <c r="BD27" s="9">
        <v>5413</v>
      </c>
      <c r="BE27" s="9">
        <v>5413</v>
      </c>
      <c r="BF27" s="9">
        <v>5413</v>
      </c>
      <c r="BG27" s="9">
        <v>5413</v>
      </c>
      <c r="BH27" s="9">
        <v>5413</v>
      </c>
      <c r="BI27" s="9">
        <v>5413</v>
      </c>
      <c r="BJ27" s="9">
        <v>5413</v>
      </c>
      <c r="BK27" s="9">
        <v>5413</v>
      </c>
      <c r="BL27" s="9">
        <v>5413</v>
      </c>
      <c r="BM27" s="9">
        <v>5413</v>
      </c>
      <c r="BN27" s="9">
        <v>5413</v>
      </c>
      <c r="BO27" s="9">
        <v>5521</v>
      </c>
      <c r="BP27" s="9">
        <v>5521</v>
      </c>
      <c r="BQ27" s="9">
        <v>5521</v>
      </c>
      <c r="BR27" s="9">
        <v>5521</v>
      </c>
      <c r="BS27" s="9">
        <v>5521</v>
      </c>
      <c r="BT27" s="9">
        <v>5521</v>
      </c>
      <c r="BU27" s="9">
        <v>5521</v>
      </c>
      <c r="BV27" s="9">
        <v>5521</v>
      </c>
      <c r="BW27" s="9">
        <v>5521</v>
      </c>
      <c r="BX27" s="9">
        <v>5521</v>
      </c>
      <c r="BY27" s="9">
        <v>5521</v>
      </c>
      <c r="BZ27" s="9">
        <v>5521</v>
      </c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</row>
    <row r="28" spans="1:126" x14ac:dyDescent="0.35">
      <c r="B28" t="str">
        <v>FlameDryers</v>
      </c>
      <c r="C28" s="4"/>
      <c r="D28" s="9">
        <v>350</v>
      </c>
      <c r="E28" s="9"/>
      <c r="F28" s="9"/>
      <c r="G28" s="9">
        <v>350</v>
      </c>
      <c r="H28" s="9">
        <v>350</v>
      </c>
      <c r="I28" s="9">
        <v>350</v>
      </c>
      <c r="J28" s="9">
        <v>350</v>
      </c>
      <c r="K28" s="9">
        <v>350</v>
      </c>
      <c r="L28" s="9">
        <v>350</v>
      </c>
      <c r="M28" s="9">
        <v>350</v>
      </c>
      <c r="N28" s="9">
        <v>350</v>
      </c>
      <c r="O28" s="9">
        <v>350</v>
      </c>
      <c r="P28" s="9">
        <v>350</v>
      </c>
      <c r="Q28" s="9">
        <v>350</v>
      </c>
      <c r="R28" s="9">
        <v>350</v>
      </c>
      <c r="S28" s="9">
        <v>385</v>
      </c>
      <c r="T28" s="9">
        <v>385</v>
      </c>
      <c r="U28" s="9">
        <v>385</v>
      </c>
      <c r="V28" s="9">
        <v>385</v>
      </c>
      <c r="W28" s="9">
        <v>385</v>
      </c>
      <c r="X28" s="9">
        <v>385</v>
      </c>
      <c r="Y28" s="9">
        <v>385</v>
      </c>
      <c r="Z28" s="9">
        <v>385</v>
      </c>
      <c r="AA28" s="9">
        <v>385</v>
      </c>
      <c r="AB28" s="9">
        <v>385</v>
      </c>
      <c r="AC28" s="9">
        <v>385</v>
      </c>
      <c r="AD28" s="9">
        <v>385</v>
      </c>
      <c r="AE28" s="9">
        <v>424</v>
      </c>
      <c r="AF28" s="9">
        <v>424</v>
      </c>
      <c r="AG28" s="9">
        <v>424</v>
      </c>
      <c r="AH28" s="9">
        <v>424</v>
      </c>
      <c r="AI28" s="9">
        <v>424</v>
      </c>
      <c r="AJ28" s="9">
        <v>424</v>
      </c>
      <c r="AK28" s="9">
        <v>424</v>
      </c>
      <c r="AL28" s="9">
        <v>424</v>
      </c>
      <c r="AM28" s="9">
        <v>424</v>
      </c>
      <c r="AN28" s="9">
        <v>424</v>
      </c>
      <c r="AO28" s="9">
        <v>424</v>
      </c>
      <c r="AP28" s="9">
        <v>424</v>
      </c>
      <c r="AQ28" s="9">
        <v>466</v>
      </c>
      <c r="AR28" s="9">
        <v>466</v>
      </c>
      <c r="AS28" s="9">
        <v>466</v>
      </c>
      <c r="AT28" s="9">
        <v>466</v>
      </c>
      <c r="AU28" s="9">
        <v>466</v>
      </c>
      <c r="AV28" s="9">
        <v>466</v>
      </c>
      <c r="AW28" s="9">
        <v>466</v>
      </c>
      <c r="AX28" s="9">
        <v>466</v>
      </c>
      <c r="AY28" s="9">
        <v>466</v>
      </c>
      <c r="AZ28" s="9">
        <v>466</v>
      </c>
      <c r="BA28" s="9">
        <v>466</v>
      </c>
      <c r="BB28" s="9">
        <v>466</v>
      </c>
      <c r="BC28" s="9">
        <v>513</v>
      </c>
      <c r="BD28" s="9">
        <v>513</v>
      </c>
      <c r="BE28" s="9">
        <v>513</v>
      </c>
      <c r="BF28" s="9">
        <v>513</v>
      </c>
      <c r="BG28" s="9">
        <v>513</v>
      </c>
      <c r="BH28" s="9">
        <v>513</v>
      </c>
      <c r="BI28" s="9">
        <v>513</v>
      </c>
      <c r="BJ28" s="9">
        <v>513</v>
      </c>
      <c r="BK28" s="9">
        <v>513</v>
      </c>
      <c r="BL28" s="9">
        <v>513</v>
      </c>
      <c r="BM28" s="9">
        <v>513</v>
      </c>
      <c r="BN28" s="9">
        <v>513</v>
      </c>
      <c r="BO28" s="9">
        <v>564</v>
      </c>
      <c r="BP28" s="9">
        <v>564</v>
      </c>
      <c r="BQ28" s="9">
        <v>564</v>
      </c>
      <c r="BR28" s="9">
        <v>564</v>
      </c>
      <c r="BS28" s="9">
        <v>564</v>
      </c>
      <c r="BT28" s="9">
        <v>564</v>
      </c>
      <c r="BU28" s="9">
        <v>564</v>
      </c>
      <c r="BV28" s="9">
        <v>564</v>
      </c>
      <c r="BW28" s="9">
        <v>564</v>
      </c>
      <c r="BX28" s="9">
        <v>564</v>
      </c>
      <c r="BY28" s="9">
        <v>564</v>
      </c>
      <c r="BZ28" s="9">
        <v>564</v>
      </c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</row>
    <row r="29" spans="1:126" x14ac:dyDescent="0.35">
      <c r="B29" t="str">
        <v>ConcreteSlides</v>
      </c>
      <c r="C29" s="4"/>
      <c r="D29" s="9">
        <v>10000</v>
      </c>
      <c r="E29" s="9"/>
      <c r="F29" s="9"/>
      <c r="G29" s="9">
        <v>10000</v>
      </c>
      <c r="H29" s="9">
        <v>10000</v>
      </c>
      <c r="I29" s="9">
        <v>10000</v>
      </c>
      <c r="J29" s="9">
        <v>10000</v>
      </c>
      <c r="K29" s="9">
        <v>10000</v>
      </c>
      <c r="L29" s="9">
        <v>10000</v>
      </c>
      <c r="M29" s="9">
        <v>10000</v>
      </c>
      <c r="N29" s="9">
        <v>10000</v>
      </c>
      <c r="O29" s="9">
        <v>10000</v>
      </c>
      <c r="P29" s="9">
        <v>10000</v>
      </c>
      <c r="Q29" s="9">
        <v>10000</v>
      </c>
      <c r="R29" s="9">
        <v>10000</v>
      </c>
      <c r="S29" s="9">
        <v>9800</v>
      </c>
      <c r="T29" s="9">
        <v>9800</v>
      </c>
      <c r="U29" s="9">
        <v>9800</v>
      </c>
      <c r="V29" s="9">
        <v>9800</v>
      </c>
      <c r="W29" s="9">
        <v>9800</v>
      </c>
      <c r="X29" s="9">
        <v>9800</v>
      </c>
      <c r="Y29" s="9">
        <v>9800</v>
      </c>
      <c r="Z29" s="9">
        <v>9800</v>
      </c>
      <c r="AA29" s="9">
        <v>9800</v>
      </c>
      <c r="AB29" s="9">
        <v>9800</v>
      </c>
      <c r="AC29" s="9">
        <v>9800</v>
      </c>
      <c r="AD29" s="9">
        <v>9800</v>
      </c>
      <c r="AE29" s="9">
        <v>9604</v>
      </c>
      <c r="AF29" s="9">
        <v>9604</v>
      </c>
      <c r="AG29" s="9">
        <v>9604</v>
      </c>
      <c r="AH29" s="9">
        <v>9604</v>
      </c>
      <c r="AI29" s="9">
        <v>9604</v>
      </c>
      <c r="AJ29" s="9">
        <v>9604</v>
      </c>
      <c r="AK29" s="9">
        <v>9604</v>
      </c>
      <c r="AL29" s="9">
        <v>9604</v>
      </c>
      <c r="AM29" s="9">
        <v>9604</v>
      </c>
      <c r="AN29" s="9">
        <v>9604</v>
      </c>
      <c r="AO29" s="9">
        <v>9604</v>
      </c>
      <c r="AP29" s="9">
        <v>9604</v>
      </c>
      <c r="AQ29" s="9">
        <v>9412</v>
      </c>
      <c r="AR29" s="9">
        <v>9412</v>
      </c>
      <c r="AS29" s="9">
        <v>9412</v>
      </c>
      <c r="AT29" s="9">
        <v>9412</v>
      </c>
      <c r="AU29" s="9">
        <v>9412</v>
      </c>
      <c r="AV29" s="9">
        <v>9412</v>
      </c>
      <c r="AW29" s="9">
        <v>9412</v>
      </c>
      <c r="AX29" s="9">
        <v>9412</v>
      </c>
      <c r="AY29" s="9">
        <v>9412</v>
      </c>
      <c r="AZ29" s="9">
        <v>9412</v>
      </c>
      <c r="BA29" s="9">
        <v>9412</v>
      </c>
      <c r="BB29" s="9">
        <v>9412</v>
      </c>
      <c r="BC29" s="9">
        <v>9224</v>
      </c>
      <c r="BD29" s="9">
        <v>9224</v>
      </c>
      <c r="BE29" s="9">
        <v>9224</v>
      </c>
      <c r="BF29" s="9">
        <v>9224</v>
      </c>
      <c r="BG29" s="9">
        <v>9224</v>
      </c>
      <c r="BH29" s="9">
        <v>9224</v>
      </c>
      <c r="BI29" s="9">
        <v>9224</v>
      </c>
      <c r="BJ29" s="9">
        <v>9224</v>
      </c>
      <c r="BK29" s="9">
        <v>9224</v>
      </c>
      <c r="BL29" s="9">
        <v>9224</v>
      </c>
      <c r="BM29" s="9">
        <v>9224</v>
      </c>
      <c r="BN29" s="9">
        <v>9224</v>
      </c>
      <c r="BO29" s="9">
        <v>9040</v>
      </c>
      <c r="BP29" s="9">
        <v>9040</v>
      </c>
      <c r="BQ29" s="9">
        <v>9040</v>
      </c>
      <c r="BR29" s="9">
        <v>9040</v>
      </c>
      <c r="BS29" s="9">
        <v>9040</v>
      </c>
      <c r="BT29" s="9">
        <v>9040</v>
      </c>
      <c r="BU29" s="9">
        <v>9040</v>
      </c>
      <c r="BV29" s="9">
        <v>9040</v>
      </c>
      <c r="BW29" s="9">
        <v>9040</v>
      </c>
      <c r="BX29" s="9">
        <v>9040</v>
      </c>
      <c r="BY29" s="9">
        <v>9040</v>
      </c>
      <c r="BZ29" s="9">
        <v>9040</v>
      </c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</row>
    <row r="30" spans="1:126" x14ac:dyDescent="0.35">
      <c r="B30" t="str">
        <v>EricTheViking</v>
      </c>
      <c r="C30" s="4"/>
      <c r="D30" s="9">
        <v>5000</v>
      </c>
      <c r="E30" s="9"/>
      <c r="F30" s="9"/>
      <c r="G30" s="9">
        <v>5000</v>
      </c>
      <c r="H30" s="9">
        <v>5000</v>
      </c>
      <c r="I30" s="9">
        <v>5000</v>
      </c>
      <c r="J30" s="9">
        <v>5000</v>
      </c>
      <c r="K30" s="9">
        <v>5000</v>
      </c>
      <c r="L30" s="9">
        <v>5000</v>
      </c>
      <c r="M30" s="9">
        <v>5000</v>
      </c>
      <c r="N30" s="9">
        <v>5000</v>
      </c>
      <c r="O30" s="9">
        <v>5000</v>
      </c>
      <c r="P30" s="9">
        <v>5000</v>
      </c>
      <c r="Q30" s="9">
        <v>5000</v>
      </c>
      <c r="R30" s="9">
        <v>5000</v>
      </c>
      <c r="S30" s="9">
        <v>5500</v>
      </c>
      <c r="T30" s="9">
        <v>5500</v>
      </c>
      <c r="U30" s="9">
        <v>5500</v>
      </c>
      <c r="V30" s="9">
        <v>5500</v>
      </c>
      <c r="W30" s="9">
        <v>5500</v>
      </c>
      <c r="X30" s="9">
        <v>5500</v>
      </c>
      <c r="Y30" s="9">
        <v>5500</v>
      </c>
      <c r="Z30" s="9">
        <v>5500</v>
      </c>
      <c r="AA30" s="9">
        <v>5500</v>
      </c>
      <c r="AB30" s="9">
        <v>5500</v>
      </c>
      <c r="AC30" s="9">
        <v>5500</v>
      </c>
      <c r="AD30" s="9">
        <v>5500</v>
      </c>
      <c r="AE30" s="9">
        <v>6050</v>
      </c>
      <c r="AF30" s="9">
        <v>6050</v>
      </c>
      <c r="AG30" s="9">
        <v>6050</v>
      </c>
      <c r="AH30" s="9">
        <v>6050</v>
      </c>
      <c r="AI30" s="9">
        <v>6050</v>
      </c>
      <c r="AJ30" s="9">
        <v>6050</v>
      </c>
      <c r="AK30" s="9">
        <v>6050</v>
      </c>
      <c r="AL30" s="9">
        <v>6050</v>
      </c>
      <c r="AM30" s="9">
        <v>6050</v>
      </c>
      <c r="AN30" s="9">
        <v>6050</v>
      </c>
      <c r="AO30" s="9">
        <v>6050</v>
      </c>
      <c r="AP30" s="9">
        <v>6050</v>
      </c>
      <c r="AQ30" s="9">
        <v>6655</v>
      </c>
      <c r="AR30" s="9">
        <v>6655</v>
      </c>
      <c r="AS30" s="9">
        <v>6655</v>
      </c>
      <c r="AT30" s="9">
        <v>6655</v>
      </c>
      <c r="AU30" s="9">
        <v>6655</v>
      </c>
      <c r="AV30" s="9">
        <v>6655</v>
      </c>
      <c r="AW30" s="9">
        <v>6655</v>
      </c>
      <c r="AX30" s="9">
        <v>6655</v>
      </c>
      <c r="AY30" s="9">
        <v>6655</v>
      </c>
      <c r="AZ30" s="9">
        <v>6655</v>
      </c>
      <c r="BA30" s="9">
        <v>6655</v>
      </c>
      <c r="BB30" s="9">
        <v>6655</v>
      </c>
      <c r="BC30" s="9">
        <v>7321</v>
      </c>
      <c r="BD30" s="9">
        <v>7321</v>
      </c>
      <c r="BE30" s="9">
        <v>7321</v>
      </c>
      <c r="BF30" s="9">
        <v>7321</v>
      </c>
      <c r="BG30" s="9">
        <v>7321</v>
      </c>
      <c r="BH30" s="9">
        <v>7321</v>
      </c>
      <c r="BI30" s="9">
        <v>7321</v>
      </c>
      <c r="BJ30" s="9">
        <v>7321</v>
      </c>
      <c r="BK30" s="9">
        <v>7321</v>
      </c>
      <c r="BL30" s="9">
        <v>7321</v>
      </c>
      <c r="BM30" s="9">
        <v>7321</v>
      </c>
      <c r="BN30" s="9">
        <v>7321</v>
      </c>
      <c r="BO30" s="9">
        <v>8053</v>
      </c>
      <c r="BP30" s="9">
        <v>8053</v>
      </c>
      <c r="BQ30" s="9">
        <v>8053</v>
      </c>
      <c r="BR30" s="9">
        <v>8053</v>
      </c>
      <c r="BS30" s="9">
        <v>8053</v>
      </c>
      <c r="BT30" s="9">
        <v>8053</v>
      </c>
      <c r="BU30" s="9">
        <v>8053</v>
      </c>
      <c r="BV30" s="9">
        <v>8053</v>
      </c>
      <c r="BW30" s="9">
        <v>8053</v>
      </c>
      <c r="BX30" s="9">
        <v>8053</v>
      </c>
      <c r="BY30" s="9">
        <v>8053</v>
      </c>
      <c r="BZ30" s="9">
        <v>8053</v>
      </c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</row>
    <row r="31" spans="1:126" x14ac:dyDescent="0.35">
      <c r="B31" t="str">
        <v>CliftonNotepaper</v>
      </c>
      <c r="D31">
        <v>1000</v>
      </c>
      <c r="G31">
        <v>1000</v>
      </c>
      <c r="H31">
        <v>1000</v>
      </c>
      <c r="I31">
        <v>1000</v>
      </c>
      <c r="J31">
        <v>1000</v>
      </c>
      <c r="K31">
        <v>1000</v>
      </c>
      <c r="L31">
        <v>1000</v>
      </c>
      <c r="M31">
        <v>1000</v>
      </c>
      <c r="N31">
        <v>1000</v>
      </c>
      <c r="O31">
        <v>1000</v>
      </c>
      <c r="P31">
        <v>1000</v>
      </c>
      <c r="Q31">
        <v>1000</v>
      </c>
      <c r="R31">
        <v>1000</v>
      </c>
      <c r="S31">
        <v>1030</v>
      </c>
      <c r="T31">
        <v>1030</v>
      </c>
      <c r="U31">
        <v>1030</v>
      </c>
      <c r="V31">
        <v>1030</v>
      </c>
      <c r="W31">
        <v>1030</v>
      </c>
      <c r="X31">
        <v>1030</v>
      </c>
      <c r="Y31">
        <v>1030</v>
      </c>
      <c r="Z31">
        <v>1030</v>
      </c>
      <c r="AA31">
        <v>1030</v>
      </c>
      <c r="AB31">
        <v>1030</v>
      </c>
      <c r="AC31">
        <v>1030</v>
      </c>
      <c r="AD31">
        <v>1030</v>
      </c>
      <c r="AE31">
        <v>1061</v>
      </c>
      <c r="AF31">
        <v>1061</v>
      </c>
      <c r="AG31">
        <v>1061</v>
      </c>
      <c r="AH31">
        <v>1061</v>
      </c>
      <c r="AI31">
        <v>1061</v>
      </c>
      <c r="AJ31">
        <v>1061</v>
      </c>
      <c r="AK31">
        <v>1061</v>
      </c>
      <c r="AL31">
        <v>1061</v>
      </c>
      <c r="AM31">
        <v>1061</v>
      </c>
      <c r="AN31">
        <v>1061</v>
      </c>
      <c r="AO31">
        <v>1061</v>
      </c>
      <c r="AP31">
        <v>1061</v>
      </c>
      <c r="AQ31">
        <v>1093</v>
      </c>
      <c r="AR31">
        <v>1093</v>
      </c>
      <c r="AS31">
        <v>1093</v>
      </c>
      <c r="AT31">
        <v>1093</v>
      </c>
      <c r="AU31">
        <v>1093</v>
      </c>
      <c r="AV31">
        <v>1093</v>
      </c>
      <c r="AW31">
        <v>1093</v>
      </c>
      <c r="AX31">
        <v>1093</v>
      </c>
      <c r="AY31">
        <v>1093</v>
      </c>
      <c r="AZ31">
        <v>1093</v>
      </c>
      <c r="BA31">
        <v>1093</v>
      </c>
      <c r="BB31">
        <v>1093</v>
      </c>
      <c r="BC31">
        <v>1126</v>
      </c>
      <c r="BD31">
        <v>1126</v>
      </c>
      <c r="BE31">
        <v>1126</v>
      </c>
      <c r="BF31">
        <v>1126</v>
      </c>
      <c r="BG31">
        <v>1126</v>
      </c>
      <c r="BH31">
        <v>1126</v>
      </c>
      <c r="BI31">
        <v>1126</v>
      </c>
      <c r="BJ31">
        <v>1126</v>
      </c>
      <c r="BK31">
        <v>1126</v>
      </c>
      <c r="BL31">
        <v>1126</v>
      </c>
      <c r="BM31">
        <v>1126</v>
      </c>
      <c r="BN31">
        <v>1126</v>
      </c>
      <c r="BO31">
        <v>1160</v>
      </c>
      <c r="BP31">
        <v>1160</v>
      </c>
      <c r="BQ31">
        <v>1160</v>
      </c>
      <c r="BR31">
        <v>1160</v>
      </c>
      <c r="BS31">
        <v>1160</v>
      </c>
      <c r="BT31">
        <v>1160</v>
      </c>
      <c r="BU31">
        <v>1160</v>
      </c>
      <c r="BV31">
        <v>1160</v>
      </c>
      <c r="BW31">
        <v>1160</v>
      </c>
      <c r="BX31">
        <v>1160</v>
      </c>
      <c r="BY31">
        <v>1160</v>
      </c>
      <c r="BZ31">
        <v>1160</v>
      </c>
    </row>
    <row r="33" spans="1:126" ht="15" thickBot="1" x14ac:dyDescent="0.4">
      <c r="A33" s="27" t="s">
        <v>13</v>
      </c>
      <c r="B33" s="27"/>
      <c r="C33" s="27" t="s">
        <v>14</v>
      </c>
      <c r="D33" s="29" t="s">
        <v>9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</row>
    <row r="34" spans="1:126" x14ac:dyDescent="0.35">
      <c r="B34" t="str" cm="1">
        <f t="array" ref="B34:B40">tblProducts[Products]</f>
        <v>NerveVibes</v>
      </c>
      <c r="C34" s="6" t="e" cm="1" vm="6">
        <f t="array" ref="C34:C40">tblProducts[Currency]</f>
        <v>#VALUE!</v>
      </c>
      <c r="D34" s="4" cm="1">
        <f t="array" ref="D34:D40">tblProducts[Unit Price]</f>
        <v>50</v>
      </c>
      <c r="G34" s="4" cm="1">
        <f t="array" ref="G34:BZ40">_xlfn.ANCHORARRAY(D34)*(1+tblProducts[Annual Price Increase %])^(_xlfn.ANCHORARRAY(G12)-1)</f>
        <v>50</v>
      </c>
      <c r="H34" s="4">
        <v>50</v>
      </c>
      <c r="I34" s="4">
        <v>50</v>
      </c>
      <c r="J34" s="4">
        <v>50</v>
      </c>
      <c r="K34" s="4">
        <v>50</v>
      </c>
      <c r="L34" s="4">
        <v>50</v>
      </c>
      <c r="M34" s="4">
        <v>50</v>
      </c>
      <c r="N34" s="4">
        <v>50</v>
      </c>
      <c r="O34" s="4">
        <v>50</v>
      </c>
      <c r="P34" s="4">
        <v>50</v>
      </c>
      <c r="Q34" s="4">
        <v>50</v>
      </c>
      <c r="R34" s="4">
        <v>50</v>
      </c>
      <c r="S34" s="4">
        <v>51.5</v>
      </c>
      <c r="T34" s="4">
        <v>51.5</v>
      </c>
      <c r="U34" s="4">
        <v>51.5</v>
      </c>
      <c r="V34" s="4">
        <v>51.5</v>
      </c>
      <c r="W34" s="4">
        <v>51.5</v>
      </c>
      <c r="X34" s="4">
        <v>51.5</v>
      </c>
      <c r="Y34" s="4">
        <v>51.5</v>
      </c>
      <c r="Z34" s="4">
        <v>51.5</v>
      </c>
      <c r="AA34" s="4">
        <v>51.5</v>
      </c>
      <c r="AB34" s="4">
        <v>51.5</v>
      </c>
      <c r="AC34" s="4">
        <v>51.5</v>
      </c>
      <c r="AD34" s="4">
        <v>51.5</v>
      </c>
      <c r="AE34" s="4">
        <v>53.044999999999995</v>
      </c>
      <c r="AF34" s="4">
        <v>53.044999999999995</v>
      </c>
      <c r="AG34" s="4">
        <v>53.044999999999995</v>
      </c>
      <c r="AH34" s="4">
        <v>53.044999999999995</v>
      </c>
      <c r="AI34" s="4">
        <v>53.044999999999995</v>
      </c>
      <c r="AJ34" s="4">
        <v>53.044999999999995</v>
      </c>
      <c r="AK34" s="4">
        <v>53.044999999999995</v>
      </c>
      <c r="AL34" s="4">
        <v>53.044999999999995</v>
      </c>
      <c r="AM34" s="4">
        <v>53.044999999999995</v>
      </c>
      <c r="AN34" s="4">
        <v>53.044999999999995</v>
      </c>
      <c r="AO34" s="4">
        <v>53.044999999999995</v>
      </c>
      <c r="AP34" s="4">
        <v>53.044999999999995</v>
      </c>
      <c r="AQ34" s="4">
        <v>54.63635</v>
      </c>
      <c r="AR34" s="4">
        <v>54.63635</v>
      </c>
      <c r="AS34" s="4">
        <v>54.63635</v>
      </c>
      <c r="AT34" s="4">
        <v>54.63635</v>
      </c>
      <c r="AU34" s="4">
        <v>54.63635</v>
      </c>
      <c r="AV34" s="4">
        <v>54.63635</v>
      </c>
      <c r="AW34" s="4">
        <v>54.63635</v>
      </c>
      <c r="AX34" s="4">
        <v>54.63635</v>
      </c>
      <c r="AY34" s="4">
        <v>54.63635</v>
      </c>
      <c r="AZ34" s="4">
        <v>54.63635</v>
      </c>
      <c r="BA34" s="4">
        <v>54.63635</v>
      </c>
      <c r="BB34" s="4">
        <v>54.63635</v>
      </c>
      <c r="BC34" s="4">
        <v>56.275440499999995</v>
      </c>
      <c r="BD34" s="4">
        <v>56.275440499999995</v>
      </c>
      <c r="BE34" s="4">
        <v>56.275440499999995</v>
      </c>
      <c r="BF34" s="4">
        <v>56.275440499999995</v>
      </c>
      <c r="BG34" s="4">
        <v>56.275440499999995</v>
      </c>
      <c r="BH34" s="4">
        <v>56.275440499999995</v>
      </c>
      <c r="BI34" s="4">
        <v>56.275440499999995</v>
      </c>
      <c r="BJ34" s="4">
        <v>56.275440499999995</v>
      </c>
      <c r="BK34" s="4">
        <v>56.275440499999995</v>
      </c>
      <c r="BL34" s="4">
        <v>56.275440499999995</v>
      </c>
      <c r="BM34" s="4">
        <v>56.275440499999995</v>
      </c>
      <c r="BN34" s="4">
        <v>56.275440499999995</v>
      </c>
      <c r="BO34" s="4">
        <v>57.963703714999994</v>
      </c>
      <c r="BP34" s="4">
        <v>57.963703714999994</v>
      </c>
      <c r="BQ34" s="4">
        <v>57.963703714999994</v>
      </c>
      <c r="BR34" s="4">
        <v>57.963703714999994</v>
      </c>
      <c r="BS34" s="4">
        <v>57.963703714999994</v>
      </c>
      <c r="BT34" s="4">
        <v>57.963703714999994</v>
      </c>
      <c r="BU34" s="4">
        <v>57.963703714999994</v>
      </c>
      <c r="BV34" s="4">
        <v>57.963703714999994</v>
      </c>
      <c r="BW34" s="4">
        <v>57.963703714999994</v>
      </c>
      <c r="BX34" s="4">
        <v>57.963703714999994</v>
      </c>
      <c r="BY34" s="4">
        <v>57.963703714999994</v>
      </c>
      <c r="BZ34" s="4">
        <v>57.963703714999994</v>
      </c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</row>
    <row r="35" spans="1:126" x14ac:dyDescent="0.35">
      <c r="B35" t="str">
        <v>AutoShoes</v>
      </c>
      <c r="C35" s="6" t="str">
        <v>AUD</v>
      </c>
      <c r="D35" s="4">
        <v>75</v>
      </c>
      <c r="G35" s="4">
        <v>75</v>
      </c>
      <c r="H35" s="4">
        <v>75</v>
      </c>
      <c r="I35" s="4">
        <v>75</v>
      </c>
      <c r="J35" s="4">
        <v>75</v>
      </c>
      <c r="K35" s="4">
        <v>75</v>
      </c>
      <c r="L35" s="4">
        <v>75</v>
      </c>
      <c r="M35" s="4">
        <v>75</v>
      </c>
      <c r="N35" s="4">
        <v>75</v>
      </c>
      <c r="O35" s="4">
        <v>75</v>
      </c>
      <c r="P35" s="4">
        <v>75</v>
      </c>
      <c r="Q35" s="4">
        <v>75</v>
      </c>
      <c r="R35" s="4">
        <v>75</v>
      </c>
      <c r="S35" s="4">
        <v>77.25</v>
      </c>
      <c r="T35" s="4">
        <v>77.25</v>
      </c>
      <c r="U35" s="4">
        <v>77.25</v>
      </c>
      <c r="V35" s="4">
        <v>77.25</v>
      </c>
      <c r="W35" s="4">
        <v>77.25</v>
      </c>
      <c r="X35" s="4">
        <v>77.25</v>
      </c>
      <c r="Y35" s="4">
        <v>77.25</v>
      </c>
      <c r="Z35" s="4">
        <v>77.25</v>
      </c>
      <c r="AA35" s="4">
        <v>77.25</v>
      </c>
      <c r="AB35" s="4">
        <v>77.25</v>
      </c>
      <c r="AC35" s="4">
        <v>77.25</v>
      </c>
      <c r="AD35" s="4">
        <v>77.25</v>
      </c>
      <c r="AE35" s="4">
        <v>79.567499999999995</v>
      </c>
      <c r="AF35" s="4">
        <v>79.567499999999995</v>
      </c>
      <c r="AG35" s="4">
        <v>79.567499999999995</v>
      </c>
      <c r="AH35" s="4">
        <v>79.567499999999995</v>
      </c>
      <c r="AI35" s="4">
        <v>79.567499999999995</v>
      </c>
      <c r="AJ35" s="4">
        <v>79.567499999999995</v>
      </c>
      <c r="AK35" s="4">
        <v>79.567499999999995</v>
      </c>
      <c r="AL35" s="4">
        <v>79.567499999999995</v>
      </c>
      <c r="AM35" s="4">
        <v>79.567499999999995</v>
      </c>
      <c r="AN35" s="4">
        <v>79.567499999999995</v>
      </c>
      <c r="AO35" s="4">
        <v>79.567499999999995</v>
      </c>
      <c r="AP35" s="4">
        <v>79.567499999999995</v>
      </c>
      <c r="AQ35" s="4">
        <v>81.954525000000004</v>
      </c>
      <c r="AR35" s="4">
        <v>81.954525000000004</v>
      </c>
      <c r="AS35" s="4">
        <v>81.954525000000004</v>
      </c>
      <c r="AT35" s="4">
        <v>81.954525000000004</v>
      </c>
      <c r="AU35" s="4">
        <v>81.954525000000004</v>
      </c>
      <c r="AV35" s="4">
        <v>81.954525000000004</v>
      </c>
      <c r="AW35" s="4">
        <v>81.954525000000004</v>
      </c>
      <c r="AX35" s="4">
        <v>81.954525000000004</v>
      </c>
      <c r="AY35" s="4">
        <v>81.954525000000004</v>
      </c>
      <c r="AZ35" s="4">
        <v>81.954525000000004</v>
      </c>
      <c r="BA35" s="4">
        <v>81.954525000000004</v>
      </c>
      <c r="BB35" s="4">
        <v>81.954525000000004</v>
      </c>
      <c r="BC35" s="4">
        <v>84.413160749999989</v>
      </c>
      <c r="BD35" s="4">
        <v>84.413160749999989</v>
      </c>
      <c r="BE35" s="4">
        <v>84.413160749999989</v>
      </c>
      <c r="BF35" s="4">
        <v>84.413160749999989</v>
      </c>
      <c r="BG35" s="4">
        <v>84.413160749999989</v>
      </c>
      <c r="BH35" s="4">
        <v>84.413160749999989</v>
      </c>
      <c r="BI35" s="4">
        <v>84.413160749999989</v>
      </c>
      <c r="BJ35" s="4">
        <v>84.413160749999989</v>
      </c>
      <c r="BK35" s="4">
        <v>84.413160749999989</v>
      </c>
      <c r="BL35" s="4">
        <v>84.413160749999989</v>
      </c>
      <c r="BM35" s="4">
        <v>84.413160749999989</v>
      </c>
      <c r="BN35" s="4">
        <v>84.413160749999989</v>
      </c>
      <c r="BO35" s="4">
        <v>86.945555572499984</v>
      </c>
      <c r="BP35" s="4">
        <v>86.945555572499984</v>
      </c>
      <c r="BQ35" s="4">
        <v>86.945555572499984</v>
      </c>
      <c r="BR35" s="4">
        <v>86.945555572499984</v>
      </c>
      <c r="BS35" s="4">
        <v>86.945555572499984</v>
      </c>
      <c r="BT35" s="4">
        <v>86.945555572499984</v>
      </c>
      <c r="BU35" s="4">
        <v>86.945555572499984</v>
      </c>
      <c r="BV35" s="4">
        <v>86.945555572499984</v>
      </c>
      <c r="BW35" s="4">
        <v>86.945555572499984</v>
      </c>
      <c r="BX35" s="4">
        <v>86.945555572499984</v>
      </c>
      <c r="BY35" s="4">
        <v>86.945555572499984</v>
      </c>
      <c r="BZ35" s="4">
        <v>86.945555572499984</v>
      </c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</row>
    <row r="36" spans="1:126" x14ac:dyDescent="0.35">
      <c r="B36" t="str">
        <v>GorillaWagon</v>
      </c>
      <c r="C36" s="6" t="e" vm="7">
        <v>#VALUE!</v>
      </c>
      <c r="D36" s="4">
        <v>80</v>
      </c>
      <c r="G36" s="4">
        <v>80</v>
      </c>
      <c r="H36" s="4">
        <v>80</v>
      </c>
      <c r="I36" s="4">
        <v>80</v>
      </c>
      <c r="J36" s="4">
        <v>80</v>
      </c>
      <c r="K36" s="4">
        <v>80</v>
      </c>
      <c r="L36" s="4">
        <v>80</v>
      </c>
      <c r="M36" s="4">
        <v>80</v>
      </c>
      <c r="N36" s="4">
        <v>80</v>
      </c>
      <c r="O36" s="4">
        <v>80</v>
      </c>
      <c r="P36" s="4">
        <v>80</v>
      </c>
      <c r="Q36" s="4">
        <v>80</v>
      </c>
      <c r="R36" s="4">
        <v>80</v>
      </c>
      <c r="S36" s="4">
        <v>81.599999999999994</v>
      </c>
      <c r="T36" s="4">
        <v>81.599999999999994</v>
      </c>
      <c r="U36" s="4">
        <v>81.599999999999994</v>
      </c>
      <c r="V36" s="4">
        <v>81.599999999999994</v>
      </c>
      <c r="W36" s="4">
        <v>81.599999999999994</v>
      </c>
      <c r="X36" s="4">
        <v>81.599999999999994</v>
      </c>
      <c r="Y36" s="4">
        <v>81.599999999999994</v>
      </c>
      <c r="Z36" s="4">
        <v>81.599999999999994</v>
      </c>
      <c r="AA36" s="4">
        <v>81.599999999999994</v>
      </c>
      <c r="AB36" s="4">
        <v>81.599999999999994</v>
      </c>
      <c r="AC36" s="4">
        <v>81.599999999999994</v>
      </c>
      <c r="AD36" s="4">
        <v>81.599999999999994</v>
      </c>
      <c r="AE36" s="4">
        <v>83.231999999999999</v>
      </c>
      <c r="AF36" s="4">
        <v>83.231999999999999</v>
      </c>
      <c r="AG36" s="4">
        <v>83.231999999999999</v>
      </c>
      <c r="AH36" s="4">
        <v>83.231999999999999</v>
      </c>
      <c r="AI36" s="4">
        <v>83.231999999999999</v>
      </c>
      <c r="AJ36" s="4">
        <v>83.231999999999999</v>
      </c>
      <c r="AK36" s="4">
        <v>83.231999999999999</v>
      </c>
      <c r="AL36" s="4">
        <v>83.231999999999999</v>
      </c>
      <c r="AM36" s="4">
        <v>83.231999999999999</v>
      </c>
      <c r="AN36" s="4">
        <v>83.231999999999999</v>
      </c>
      <c r="AO36" s="4">
        <v>83.231999999999999</v>
      </c>
      <c r="AP36" s="4">
        <v>83.231999999999999</v>
      </c>
      <c r="AQ36" s="4">
        <v>84.896639999999991</v>
      </c>
      <c r="AR36" s="4">
        <v>84.896639999999991</v>
      </c>
      <c r="AS36" s="4">
        <v>84.896639999999991</v>
      </c>
      <c r="AT36" s="4">
        <v>84.896639999999991</v>
      </c>
      <c r="AU36" s="4">
        <v>84.896639999999991</v>
      </c>
      <c r="AV36" s="4">
        <v>84.896639999999991</v>
      </c>
      <c r="AW36" s="4">
        <v>84.896639999999991</v>
      </c>
      <c r="AX36" s="4">
        <v>84.896639999999991</v>
      </c>
      <c r="AY36" s="4">
        <v>84.896639999999991</v>
      </c>
      <c r="AZ36" s="4">
        <v>84.896639999999991</v>
      </c>
      <c r="BA36" s="4">
        <v>84.896639999999991</v>
      </c>
      <c r="BB36" s="4">
        <v>84.896639999999991</v>
      </c>
      <c r="BC36" s="4">
        <v>86.594572799999995</v>
      </c>
      <c r="BD36" s="4">
        <v>86.594572799999995</v>
      </c>
      <c r="BE36" s="4">
        <v>86.594572799999995</v>
      </c>
      <c r="BF36" s="4">
        <v>86.594572799999995</v>
      </c>
      <c r="BG36" s="4">
        <v>86.594572799999995</v>
      </c>
      <c r="BH36" s="4">
        <v>86.594572799999995</v>
      </c>
      <c r="BI36" s="4">
        <v>86.594572799999995</v>
      </c>
      <c r="BJ36" s="4">
        <v>86.594572799999995</v>
      </c>
      <c r="BK36" s="4">
        <v>86.594572799999995</v>
      </c>
      <c r="BL36" s="4">
        <v>86.594572799999995</v>
      </c>
      <c r="BM36" s="4">
        <v>86.594572799999995</v>
      </c>
      <c r="BN36" s="4">
        <v>86.594572799999995</v>
      </c>
      <c r="BO36" s="4">
        <v>88.326464256000008</v>
      </c>
      <c r="BP36" s="4">
        <v>88.326464256000008</v>
      </c>
      <c r="BQ36" s="4">
        <v>88.326464256000008</v>
      </c>
      <c r="BR36" s="4">
        <v>88.326464256000008</v>
      </c>
      <c r="BS36" s="4">
        <v>88.326464256000008</v>
      </c>
      <c r="BT36" s="4">
        <v>88.326464256000008</v>
      </c>
      <c r="BU36" s="4">
        <v>88.326464256000008</v>
      </c>
      <c r="BV36" s="4">
        <v>88.326464256000008</v>
      </c>
      <c r="BW36" s="4">
        <v>88.326464256000008</v>
      </c>
      <c r="BX36" s="4">
        <v>88.326464256000008</v>
      </c>
      <c r="BY36" s="4">
        <v>88.326464256000008</v>
      </c>
      <c r="BZ36" s="4">
        <v>88.326464256000008</v>
      </c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</row>
    <row r="37" spans="1:126" x14ac:dyDescent="0.35">
      <c r="B37" t="str">
        <v>FlameDryers</v>
      </c>
      <c r="C37" s="6" t="e" vm="8">
        <v>#VALUE!</v>
      </c>
      <c r="D37" s="4">
        <v>100</v>
      </c>
      <c r="G37" s="4">
        <v>100</v>
      </c>
      <c r="H37" s="4">
        <v>100</v>
      </c>
      <c r="I37" s="4">
        <v>100</v>
      </c>
      <c r="J37" s="4">
        <v>100</v>
      </c>
      <c r="K37" s="4">
        <v>100</v>
      </c>
      <c r="L37" s="4">
        <v>100</v>
      </c>
      <c r="M37" s="4">
        <v>100</v>
      </c>
      <c r="N37" s="4">
        <v>100</v>
      </c>
      <c r="O37" s="4">
        <v>100</v>
      </c>
      <c r="P37" s="4">
        <v>100</v>
      </c>
      <c r="Q37" s="4">
        <v>100</v>
      </c>
      <c r="R37" s="4">
        <v>100</v>
      </c>
      <c r="S37" s="4">
        <v>105</v>
      </c>
      <c r="T37" s="4">
        <v>105</v>
      </c>
      <c r="U37" s="4">
        <v>105</v>
      </c>
      <c r="V37" s="4">
        <v>105</v>
      </c>
      <c r="W37" s="4">
        <v>105</v>
      </c>
      <c r="X37" s="4">
        <v>105</v>
      </c>
      <c r="Y37" s="4">
        <v>105</v>
      </c>
      <c r="Z37" s="4">
        <v>105</v>
      </c>
      <c r="AA37" s="4">
        <v>105</v>
      </c>
      <c r="AB37" s="4">
        <v>105</v>
      </c>
      <c r="AC37" s="4">
        <v>105</v>
      </c>
      <c r="AD37" s="4">
        <v>105</v>
      </c>
      <c r="AE37" s="4">
        <v>110.25</v>
      </c>
      <c r="AF37" s="4">
        <v>110.25</v>
      </c>
      <c r="AG37" s="4">
        <v>110.25</v>
      </c>
      <c r="AH37" s="4">
        <v>110.25</v>
      </c>
      <c r="AI37" s="4">
        <v>110.25</v>
      </c>
      <c r="AJ37" s="4">
        <v>110.25</v>
      </c>
      <c r="AK37" s="4">
        <v>110.25</v>
      </c>
      <c r="AL37" s="4">
        <v>110.25</v>
      </c>
      <c r="AM37" s="4">
        <v>110.25</v>
      </c>
      <c r="AN37" s="4">
        <v>110.25</v>
      </c>
      <c r="AO37" s="4">
        <v>110.25</v>
      </c>
      <c r="AP37" s="4">
        <v>110.25</v>
      </c>
      <c r="AQ37" s="4">
        <v>115.76250000000002</v>
      </c>
      <c r="AR37" s="4">
        <v>115.76250000000002</v>
      </c>
      <c r="AS37" s="4">
        <v>115.76250000000002</v>
      </c>
      <c r="AT37" s="4">
        <v>115.76250000000002</v>
      </c>
      <c r="AU37" s="4">
        <v>115.76250000000002</v>
      </c>
      <c r="AV37" s="4">
        <v>115.76250000000002</v>
      </c>
      <c r="AW37" s="4">
        <v>115.76250000000002</v>
      </c>
      <c r="AX37" s="4">
        <v>115.76250000000002</v>
      </c>
      <c r="AY37" s="4">
        <v>115.76250000000002</v>
      </c>
      <c r="AZ37" s="4">
        <v>115.76250000000002</v>
      </c>
      <c r="BA37" s="4">
        <v>115.76250000000002</v>
      </c>
      <c r="BB37" s="4">
        <v>115.76250000000002</v>
      </c>
      <c r="BC37" s="4">
        <v>121.550625</v>
      </c>
      <c r="BD37" s="4">
        <v>121.550625</v>
      </c>
      <c r="BE37" s="4">
        <v>121.550625</v>
      </c>
      <c r="BF37" s="4">
        <v>121.550625</v>
      </c>
      <c r="BG37" s="4">
        <v>121.550625</v>
      </c>
      <c r="BH37" s="4">
        <v>121.550625</v>
      </c>
      <c r="BI37" s="4">
        <v>121.550625</v>
      </c>
      <c r="BJ37" s="4">
        <v>121.550625</v>
      </c>
      <c r="BK37" s="4">
        <v>121.550625</v>
      </c>
      <c r="BL37" s="4">
        <v>121.550625</v>
      </c>
      <c r="BM37" s="4">
        <v>121.550625</v>
      </c>
      <c r="BN37" s="4">
        <v>121.550625</v>
      </c>
      <c r="BO37" s="4">
        <v>127.62815625000002</v>
      </c>
      <c r="BP37" s="4">
        <v>127.62815625000002</v>
      </c>
      <c r="BQ37" s="4">
        <v>127.62815625000002</v>
      </c>
      <c r="BR37" s="4">
        <v>127.62815625000002</v>
      </c>
      <c r="BS37" s="4">
        <v>127.62815625000002</v>
      </c>
      <c r="BT37" s="4">
        <v>127.62815625000002</v>
      </c>
      <c r="BU37" s="4">
        <v>127.62815625000002</v>
      </c>
      <c r="BV37" s="4">
        <v>127.62815625000002</v>
      </c>
      <c r="BW37" s="4">
        <v>127.62815625000002</v>
      </c>
      <c r="BX37" s="4">
        <v>127.62815625000002</v>
      </c>
      <c r="BY37" s="4">
        <v>127.62815625000002</v>
      </c>
      <c r="BZ37" s="4">
        <v>127.62815625000002</v>
      </c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</row>
    <row r="38" spans="1:126" x14ac:dyDescent="0.35">
      <c r="A38" s="7"/>
      <c r="B38" t="str">
        <v>ConcreteSlides</v>
      </c>
      <c r="C38" s="6" t="e" vm="9">
        <v>#VALUE!</v>
      </c>
      <c r="D38" s="4">
        <v>25</v>
      </c>
      <c r="G38" s="4">
        <v>25</v>
      </c>
      <c r="H38" s="4">
        <v>25</v>
      </c>
      <c r="I38" s="4">
        <v>25</v>
      </c>
      <c r="J38" s="4">
        <v>25</v>
      </c>
      <c r="K38" s="4">
        <v>25</v>
      </c>
      <c r="L38" s="4">
        <v>25</v>
      </c>
      <c r="M38" s="4">
        <v>25</v>
      </c>
      <c r="N38" s="4">
        <v>25</v>
      </c>
      <c r="O38" s="4">
        <v>25</v>
      </c>
      <c r="P38" s="4">
        <v>25</v>
      </c>
      <c r="Q38" s="4">
        <v>25</v>
      </c>
      <c r="R38" s="4">
        <v>25</v>
      </c>
      <c r="S38" s="4">
        <v>25.25</v>
      </c>
      <c r="T38" s="4">
        <v>25.25</v>
      </c>
      <c r="U38" s="4">
        <v>25.25</v>
      </c>
      <c r="V38" s="4">
        <v>25.25</v>
      </c>
      <c r="W38" s="4">
        <v>25.25</v>
      </c>
      <c r="X38" s="4">
        <v>25.25</v>
      </c>
      <c r="Y38" s="4">
        <v>25.25</v>
      </c>
      <c r="Z38" s="4">
        <v>25.25</v>
      </c>
      <c r="AA38" s="4">
        <v>25.25</v>
      </c>
      <c r="AB38" s="4">
        <v>25.25</v>
      </c>
      <c r="AC38" s="4">
        <v>25.25</v>
      </c>
      <c r="AD38" s="4">
        <v>25.25</v>
      </c>
      <c r="AE38" s="4">
        <v>25.502500000000001</v>
      </c>
      <c r="AF38" s="4">
        <v>25.502500000000001</v>
      </c>
      <c r="AG38" s="4">
        <v>25.502500000000001</v>
      </c>
      <c r="AH38" s="4">
        <v>25.502500000000001</v>
      </c>
      <c r="AI38" s="4">
        <v>25.502500000000001</v>
      </c>
      <c r="AJ38" s="4">
        <v>25.502500000000001</v>
      </c>
      <c r="AK38" s="4">
        <v>25.502500000000001</v>
      </c>
      <c r="AL38" s="4">
        <v>25.502500000000001</v>
      </c>
      <c r="AM38" s="4">
        <v>25.502500000000001</v>
      </c>
      <c r="AN38" s="4">
        <v>25.502500000000001</v>
      </c>
      <c r="AO38" s="4">
        <v>25.502500000000001</v>
      </c>
      <c r="AP38" s="4">
        <v>25.502500000000001</v>
      </c>
      <c r="AQ38" s="4">
        <v>25.757524999999998</v>
      </c>
      <c r="AR38" s="4">
        <v>25.757524999999998</v>
      </c>
      <c r="AS38" s="4">
        <v>25.757524999999998</v>
      </c>
      <c r="AT38" s="4">
        <v>25.757524999999998</v>
      </c>
      <c r="AU38" s="4">
        <v>25.757524999999998</v>
      </c>
      <c r="AV38" s="4">
        <v>25.757524999999998</v>
      </c>
      <c r="AW38" s="4">
        <v>25.757524999999998</v>
      </c>
      <c r="AX38" s="4">
        <v>25.757524999999998</v>
      </c>
      <c r="AY38" s="4">
        <v>25.757524999999998</v>
      </c>
      <c r="AZ38" s="4">
        <v>25.757524999999998</v>
      </c>
      <c r="BA38" s="4">
        <v>25.757524999999998</v>
      </c>
      <c r="BB38" s="4">
        <v>25.757524999999998</v>
      </c>
      <c r="BC38" s="4">
        <v>26.01510025</v>
      </c>
      <c r="BD38" s="4">
        <v>26.01510025</v>
      </c>
      <c r="BE38" s="4">
        <v>26.01510025</v>
      </c>
      <c r="BF38" s="4">
        <v>26.01510025</v>
      </c>
      <c r="BG38" s="4">
        <v>26.01510025</v>
      </c>
      <c r="BH38" s="4">
        <v>26.01510025</v>
      </c>
      <c r="BI38" s="4">
        <v>26.01510025</v>
      </c>
      <c r="BJ38" s="4">
        <v>26.01510025</v>
      </c>
      <c r="BK38" s="4">
        <v>26.01510025</v>
      </c>
      <c r="BL38" s="4">
        <v>26.01510025</v>
      </c>
      <c r="BM38" s="4">
        <v>26.01510025</v>
      </c>
      <c r="BN38" s="4">
        <v>26.01510025</v>
      </c>
      <c r="BO38" s="4">
        <v>26.275251252499999</v>
      </c>
      <c r="BP38" s="4">
        <v>26.275251252499999</v>
      </c>
      <c r="BQ38" s="4">
        <v>26.275251252499999</v>
      </c>
      <c r="BR38" s="4">
        <v>26.275251252499999</v>
      </c>
      <c r="BS38" s="4">
        <v>26.275251252499999</v>
      </c>
      <c r="BT38" s="4">
        <v>26.275251252499999</v>
      </c>
      <c r="BU38" s="4">
        <v>26.275251252499999</v>
      </c>
      <c r="BV38" s="4">
        <v>26.275251252499999</v>
      </c>
      <c r="BW38" s="4">
        <v>26.275251252499999</v>
      </c>
      <c r="BX38" s="4">
        <v>26.275251252499999</v>
      </c>
      <c r="BY38" s="4">
        <v>26.275251252499999</v>
      </c>
      <c r="BZ38" s="4">
        <v>26.275251252499999</v>
      </c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</row>
    <row r="39" spans="1:126" x14ac:dyDescent="0.35">
      <c r="A39" s="7"/>
      <c r="B39" t="str">
        <v>EricTheViking</v>
      </c>
      <c r="C39" t="str">
        <v>AUD</v>
      </c>
      <c r="D39" s="4">
        <v>19.95</v>
      </c>
      <c r="G39" s="4">
        <v>19.95</v>
      </c>
      <c r="H39" s="4">
        <v>19.95</v>
      </c>
      <c r="I39" s="4">
        <v>19.95</v>
      </c>
      <c r="J39" s="4">
        <v>19.95</v>
      </c>
      <c r="K39" s="4">
        <v>19.95</v>
      </c>
      <c r="L39" s="4">
        <v>19.95</v>
      </c>
      <c r="M39" s="4">
        <v>19.95</v>
      </c>
      <c r="N39" s="4">
        <v>19.95</v>
      </c>
      <c r="O39" s="4">
        <v>19.95</v>
      </c>
      <c r="P39" s="4">
        <v>19.95</v>
      </c>
      <c r="Q39" s="4">
        <v>19.95</v>
      </c>
      <c r="R39" s="4">
        <v>19.95</v>
      </c>
      <c r="S39" s="4">
        <v>20.349</v>
      </c>
      <c r="T39" s="4">
        <v>20.349</v>
      </c>
      <c r="U39" s="4">
        <v>20.349</v>
      </c>
      <c r="V39" s="4">
        <v>20.349</v>
      </c>
      <c r="W39" s="4">
        <v>20.349</v>
      </c>
      <c r="X39" s="4">
        <v>20.349</v>
      </c>
      <c r="Y39" s="4">
        <v>20.349</v>
      </c>
      <c r="Z39" s="4">
        <v>20.349</v>
      </c>
      <c r="AA39" s="4">
        <v>20.349</v>
      </c>
      <c r="AB39" s="4">
        <v>20.349</v>
      </c>
      <c r="AC39" s="4">
        <v>20.349</v>
      </c>
      <c r="AD39" s="4">
        <v>20.349</v>
      </c>
      <c r="AE39" s="4">
        <v>20.755979999999997</v>
      </c>
      <c r="AF39" s="4">
        <v>20.755979999999997</v>
      </c>
      <c r="AG39" s="4">
        <v>20.755979999999997</v>
      </c>
      <c r="AH39" s="4">
        <v>20.755979999999997</v>
      </c>
      <c r="AI39" s="4">
        <v>20.755979999999997</v>
      </c>
      <c r="AJ39" s="4">
        <v>20.755979999999997</v>
      </c>
      <c r="AK39" s="4">
        <v>20.755979999999997</v>
      </c>
      <c r="AL39" s="4">
        <v>20.755979999999997</v>
      </c>
      <c r="AM39" s="4">
        <v>20.755979999999997</v>
      </c>
      <c r="AN39" s="4">
        <v>20.755979999999997</v>
      </c>
      <c r="AO39" s="4">
        <v>20.755979999999997</v>
      </c>
      <c r="AP39" s="4">
        <v>20.755979999999997</v>
      </c>
      <c r="AQ39" s="4">
        <v>21.171099599999998</v>
      </c>
      <c r="AR39" s="4">
        <v>21.171099599999998</v>
      </c>
      <c r="AS39" s="4">
        <v>21.171099599999998</v>
      </c>
      <c r="AT39" s="4">
        <v>21.171099599999998</v>
      </c>
      <c r="AU39" s="4">
        <v>21.171099599999998</v>
      </c>
      <c r="AV39" s="4">
        <v>21.171099599999998</v>
      </c>
      <c r="AW39" s="4">
        <v>21.171099599999998</v>
      </c>
      <c r="AX39" s="4">
        <v>21.171099599999998</v>
      </c>
      <c r="AY39" s="4">
        <v>21.171099599999998</v>
      </c>
      <c r="AZ39" s="4">
        <v>21.171099599999998</v>
      </c>
      <c r="BA39" s="4">
        <v>21.171099599999998</v>
      </c>
      <c r="BB39" s="4">
        <v>21.171099599999998</v>
      </c>
      <c r="BC39" s="4">
        <v>21.594521592</v>
      </c>
      <c r="BD39" s="4">
        <v>21.594521592</v>
      </c>
      <c r="BE39" s="4">
        <v>21.594521592</v>
      </c>
      <c r="BF39" s="4">
        <v>21.594521592</v>
      </c>
      <c r="BG39" s="4">
        <v>21.594521592</v>
      </c>
      <c r="BH39" s="4">
        <v>21.594521592</v>
      </c>
      <c r="BI39" s="4">
        <v>21.594521592</v>
      </c>
      <c r="BJ39" s="4">
        <v>21.594521592</v>
      </c>
      <c r="BK39" s="4">
        <v>21.594521592</v>
      </c>
      <c r="BL39" s="4">
        <v>21.594521592</v>
      </c>
      <c r="BM39" s="4">
        <v>21.594521592</v>
      </c>
      <c r="BN39" s="4">
        <v>21.594521592</v>
      </c>
      <c r="BO39" s="4">
        <v>22.026412023839999</v>
      </c>
      <c r="BP39" s="4">
        <v>22.026412023839999</v>
      </c>
      <c r="BQ39" s="4">
        <v>22.026412023839999</v>
      </c>
      <c r="BR39" s="4">
        <v>22.026412023839999</v>
      </c>
      <c r="BS39" s="4">
        <v>22.026412023839999</v>
      </c>
      <c r="BT39" s="4">
        <v>22.026412023839999</v>
      </c>
      <c r="BU39" s="4">
        <v>22.026412023839999</v>
      </c>
      <c r="BV39" s="4">
        <v>22.026412023839999</v>
      </c>
      <c r="BW39" s="4">
        <v>22.026412023839999</v>
      </c>
      <c r="BX39" s="4">
        <v>22.026412023839999</v>
      </c>
      <c r="BY39" s="4">
        <v>22.026412023839999</v>
      </c>
      <c r="BZ39" s="4">
        <v>22.026412023839999</v>
      </c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</row>
    <row r="40" spans="1:126" x14ac:dyDescent="0.35">
      <c r="A40" s="7"/>
      <c r="B40" t="str">
        <v>CliftonNotepaper</v>
      </c>
      <c r="C40" t="str">
        <v>AUD</v>
      </c>
      <c r="D40">
        <v>2</v>
      </c>
      <c r="G40">
        <v>2</v>
      </c>
      <c r="H40">
        <v>2</v>
      </c>
      <c r="I40">
        <v>2</v>
      </c>
      <c r="J40">
        <v>2</v>
      </c>
      <c r="K40">
        <v>2</v>
      </c>
      <c r="L40">
        <v>2</v>
      </c>
      <c r="M40">
        <v>2</v>
      </c>
      <c r="N40">
        <v>2</v>
      </c>
      <c r="O40">
        <v>2</v>
      </c>
      <c r="P40">
        <v>2</v>
      </c>
      <c r="Q40">
        <v>2</v>
      </c>
      <c r="R40">
        <v>2</v>
      </c>
      <c r="S40">
        <v>2.04</v>
      </c>
      <c r="T40">
        <v>2.04</v>
      </c>
      <c r="U40">
        <v>2.04</v>
      </c>
      <c r="V40">
        <v>2.04</v>
      </c>
      <c r="W40">
        <v>2.04</v>
      </c>
      <c r="X40">
        <v>2.04</v>
      </c>
      <c r="Y40">
        <v>2.04</v>
      </c>
      <c r="Z40">
        <v>2.04</v>
      </c>
      <c r="AA40">
        <v>2.04</v>
      </c>
      <c r="AB40">
        <v>2.04</v>
      </c>
      <c r="AC40">
        <v>2.04</v>
      </c>
      <c r="AD40">
        <v>2.04</v>
      </c>
      <c r="AE40">
        <v>2.0808</v>
      </c>
      <c r="AF40">
        <v>2.0808</v>
      </c>
      <c r="AG40">
        <v>2.0808</v>
      </c>
      <c r="AH40">
        <v>2.0808</v>
      </c>
      <c r="AI40">
        <v>2.0808</v>
      </c>
      <c r="AJ40">
        <v>2.0808</v>
      </c>
      <c r="AK40">
        <v>2.0808</v>
      </c>
      <c r="AL40">
        <v>2.0808</v>
      </c>
      <c r="AM40">
        <v>2.0808</v>
      </c>
      <c r="AN40">
        <v>2.0808</v>
      </c>
      <c r="AO40">
        <v>2.0808</v>
      </c>
      <c r="AP40">
        <v>2.0808</v>
      </c>
      <c r="AQ40">
        <v>2.1224159999999999</v>
      </c>
      <c r="AR40">
        <v>2.1224159999999999</v>
      </c>
      <c r="AS40">
        <v>2.1224159999999999</v>
      </c>
      <c r="AT40">
        <v>2.1224159999999999</v>
      </c>
      <c r="AU40">
        <v>2.1224159999999999</v>
      </c>
      <c r="AV40">
        <v>2.1224159999999999</v>
      </c>
      <c r="AW40">
        <v>2.1224159999999999</v>
      </c>
      <c r="AX40">
        <v>2.1224159999999999</v>
      </c>
      <c r="AY40">
        <v>2.1224159999999999</v>
      </c>
      <c r="AZ40">
        <v>2.1224159999999999</v>
      </c>
      <c r="BA40">
        <v>2.1224159999999999</v>
      </c>
      <c r="BB40">
        <v>2.1224159999999999</v>
      </c>
      <c r="BC40">
        <v>2.16486432</v>
      </c>
      <c r="BD40">
        <v>2.16486432</v>
      </c>
      <c r="BE40">
        <v>2.16486432</v>
      </c>
      <c r="BF40">
        <v>2.16486432</v>
      </c>
      <c r="BG40">
        <v>2.16486432</v>
      </c>
      <c r="BH40">
        <v>2.16486432</v>
      </c>
      <c r="BI40">
        <v>2.16486432</v>
      </c>
      <c r="BJ40">
        <v>2.16486432</v>
      </c>
      <c r="BK40">
        <v>2.16486432</v>
      </c>
      <c r="BL40">
        <v>2.16486432</v>
      </c>
      <c r="BM40">
        <v>2.16486432</v>
      </c>
      <c r="BN40">
        <v>2.16486432</v>
      </c>
      <c r="BO40">
        <v>2.2081616064</v>
      </c>
      <c r="BP40">
        <v>2.2081616064</v>
      </c>
      <c r="BQ40">
        <v>2.2081616064</v>
      </c>
      <c r="BR40">
        <v>2.2081616064</v>
      </c>
      <c r="BS40">
        <v>2.2081616064</v>
      </c>
      <c r="BT40">
        <v>2.2081616064</v>
      </c>
      <c r="BU40">
        <v>2.2081616064</v>
      </c>
      <c r="BV40">
        <v>2.2081616064</v>
      </c>
      <c r="BW40">
        <v>2.2081616064</v>
      </c>
      <c r="BX40">
        <v>2.2081616064</v>
      </c>
      <c r="BY40">
        <v>2.2081616064</v>
      </c>
      <c r="BZ40">
        <v>2.2081616064</v>
      </c>
    </row>
    <row r="41" spans="1:126" x14ac:dyDescent="0.35">
      <c r="A41" s="7"/>
    </row>
    <row r="42" spans="1:126" ht="15" thickBot="1" x14ac:dyDescent="0.4">
      <c r="A42" s="27" t="s">
        <v>11</v>
      </c>
      <c r="B42" s="27"/>
      <c r="C42" s="27" t="s">
        <v>14</v>
      </c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</row>
    <row r="43" spans="1:126" x14ac:dyDescent="0.35">
      <c r="B43" t="str" cm="1">
        <f t="array" ref="B43:B49">tblProducts[Products]</f>
        <v>NerveVibes</v>
      </c>
      <c r="C43" t="e" cm="1" vm="6">
        <f t="array" ref="C43:C49">tblProducts[Currency]</f>
        <v>#VALUE!</v>
      </c>
      <c r="G43" s="3" cm="1">
        <f t="array" ref="G43:BZ49">INDEX(_xlfn.ANCHORARRAY(G16),MATCH(_xlfn.ANCHORARRAY(C43),_xlfn.ANCHORARRAY(C16),0),_xlfn.ANCHORARRAY(G6))</f>
        <v>0.68500000000000005</v>
      </c>
      <c r="H43" s="3">
        <v>0.68400000000000005</v>
      </c>
      <c r="I43" s="3">
        <v>0.68300000000000005</v>
      </c>
      <c r="J43" s="3">
        <v>0.68200000000000005</v>
      </c>
      <c r="K43" s="3">
        <v>0.68100000000000005</v>
      </c>
      <c r="L43" s="3">
        <v>0.68</v>
      </c>
      <c r="M43" s="3">
        <v>0.67900000000000005</v>
      </c>
      <c r="N43" s="3">
        <v>0.67800000000000005</v>
      </c>
      <c r="O43" s="3">
        <v>0.67700000000000005</v>
      </c>
      <c r="P43" s="3">
        <v>0.67600000000000005</v>
      </c>
      <c r="Q43" s="3">
        <v>0.67500000000000004</v>
      </c>
      <c r="R43" s="3">
        <v>0.67400000000000004</v>
      </c>
      <c r="S43" s="3">
        <v>0.67300000000000004</v>
      </c>
      <c r="T43" s="3">
        <v>0.67200000000000004</v>
      </c>
      <c r="U43" s="3">
        <v>0.67100000000000004</v>
      </c>
      <c r="V43" s="3">
        <v>0.67</v>
      </c>
      <c r="W43" s="3">
        <v>0.66900000000000004</v>
      </c>
      <c r="X43" s="3">
        <v>0.66800000000000004</v>
      </c>
      <c r="Y43" s="3">
        <v>0.66700000000000004</v>
      </c>
      <c r="Z43" s="3">
        <v>0.66600000000000004</v>
      </c>
      <c r="AA43" s="3">
        <v>0.66500000000000004</v>
      </c>
      <c r="AB43" s="3">
        <v>0.66400000000000003</v>
      </c>
      <c r="AC43" s="3">
        <v>0.66300000000000003</v>
      </c>
      <c r="AD43" s="3">
        <v>0.66200000000000003</v>
      </c>
      <c r="AE43" s="3">
        <v>0.66100000000000003</v>
      </c>
      <c r="AF43" s="3">
        <v>0.66</v>
      </c>
      <c r="AG43" s="3">
        <v>0.65900000000000003</v>
      </c>
      <c r="AH43" s="3">
        <v>0.65800000000000003</v>
      </c>
      <c r="AI43" s="3">
        <v>0.65700000000000003</v>
      </c>
      <c r="AJ43" s="3">
        <v>0.65600000000000003</v>
      </c>
      <c r="AK43" s="3">
        <v>0.65500000000000003</v>
      </c>
      <c r="AL43" s="3">
        <v>0.65400000000000003</v>
      </c>
      <c r="AM43" s="3">
        <v>0.65300000000000002</v>
      </c>
      <c r="AN43" s="3">
        <v>0.65200000000000002</v>
      </c>
      <c r="AO43" s="3">
        <v>0.65100000000000002</v>
      </c>
      <c r="AP43" s="3">
        <v>0.65</v>
      </c>
      <c r="AQ43" s="3">
        <v>0.64900000000000002</v>
      </c>
      <c r="AR43" s="3">
        <v>0.64800000000000002</v>
      </c>
      <c r="AS43" s="3">
        <v>0.64700000000000002</v>
      </c>
      <c r="AT43" s="3">
        <v>0.64600000000000002</v>
      </c>
      <c r="AU43" s="3">
        <v>0.64500000000000002</v>
      </c>
      <c r="AV43" s="3">
        <v>0.64400000000000002</v>
      </c>
      <c r="AW43" s="3">
        <v>0.64300000000000002</v>
      </c>
      <c r="AX43" s="3">
        <v>0.64200000000000002</v>
      </c>
      <c r="AY43" s="3">
        <v>0.64100000000000001</v>
      </c>
      <c r="AZ43" s="3">
        <v>0.64</v>
      </c>
      <c r="BA43" s="3">
        <v>0.63900000000000001</v>
      </c>
      <c r="BB43" s="3">
        <v>0.63800000000000001</v>
      </c>
      <c r="BC43" s="3">
        <v>0.63700000000000001</v>
      </c>
      <c r="BD43" s="3">
        <v>0.63600000000000001</v>
      </c>
      <c r="BE43" s="3">
        <v>0.63500000000000001</v>
      </c>
      <c r="BF43" s="3">
        <v>0.63400000000000001</v>
      </c>
      <c r="BG43" s="3">
        <v>0.63300000000000001</v>
      </c>
      <c r="BH43" s="3">
        <v>0.63200000000000001</v>
      </c>
      <c r="BI43" s="3">
        <v>0.63100000000000001</v>
      </c>
      <c r="BJ43" s="3">
        <v>0.63</v>
      </c>
      <c r="BK43" s="3">
        <v>0.629</v>
      </c>
      <c r="BL43" s="3">
        <v>0.628</v>
      </c>
      <c r="BM43" s="3">
        <v>0.627</v>
      </c>
      <c r="BN43" s="3">
        <v>0.62600000000000011</v>
      </c>
      <c r="BO43" s="3">
        <v>0.625</v>
      </c>
      <c r="BP43" s="3">
        <v>0.62400000000000011</v>
      </c>
      <c r="BQ43" s="3">
        <v>0.623</v>
      </c>
      <c r="BR43" s="3">
        <v>0.62200000000000011</v>
      </c>
      <c r="BS43" s="3">
        <v>0.621</v>
      </c>
      <c r="BT43" s="3">
        <v>0.62000000000000011</v>
      </c>
      <c r="BU43" s="3">
        <v>0.61899999999999999</v>
      </c>
      <c r="BV43" s="3">
        <v>0.6180000000000001</v>
      </c>
      <c r="BW43" s="3">
        <v>0.61699999999999999</v>
      </c>
      <c r="BX43" s="3">
        <v>0.6160000000000001</v>
      </c>
      <c r="BY43" s="3">
        <v>0.61499999999999999</v>
      </c>
      <c r="BZ43" s="3">
        <v>0.6140000000000001</v>
      </c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</row>
    <row r="44" spans="1:126" x14ac:dyDescent="0.35">
      <c r="B44" t="str">
        <v>AutoShoes</v>
      </c>
      <c r="C44" t="str">
        <v>AUD</v>
      </c>
      <c r="G44" s="3">
        <v>1</v>
      </c>
      <c r="H44" s="3">
        <v>1</v>
      </c>
      <c r="I44" s="3">
        <v>1</v>
      </c>
      <c r="J44" s="3">
        <v>1</v>
      </c>
      <c r="K44" s="3">
        <v>1</v>
      </c>
      <c r="L44" s="3">
        <v>1</v>
      </c>
      <c r="M44" s="3">
        <v>1</v>
      </c>
      <c r="N44" s="3">
        <v>1</v>
      </c>
      <c r="O44" s="3">
        <v>1</v>
      </c>
      <c r="P44" s="3">
        <v>1</v>
      </c>
      <c r="Q44" s="3">
        <v>1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v>1</v>
      </c>
      <c r="AC44" s="3">
        <v>1</v>
      </c>
      <c r="AD44" s="3">
        <v>1</v>
      </c>
      <c r="AE44" s="3">
        <v>1</v>
      </c>
      <c r="AF44" s="3">
        <v>1</v>
      </c>
      <c r="AG44" s="3">
        <v>1</v>
      </c>
      <c r="AH44" s="3">
        <v>1</v>
      </c>
      <c r="AI44" s="3">
        <v>1</v>
      </c>
      <c r="AJ44" s="3">
        <v>1</v>
      </c>
      <c r="AK44" s="3">
        <v>1</v>
      </c>
      <c r="AL44" s="3">
        <v>1</v>
      </c>
      <c r="AM44" s="3">
        <v>1</v>
      </c>
      <c r="AN44" s="3">
        <v>1</v>
      </c>
      <c r="AO44" s="3">
        <v>1</v>
      </c>
      <c r="AP44" s="3">
        <v>1</v>
      </c>
      <c r="AQ44" s="3">
        <v>1</v>
      </c>
      <c r="AR44" s="3">
        <v>1</v>
      </c>
      <c r="AS44" s="3">
        <v>1</v>
      </c>
      <c r="AT44" s="3">
        <v>1</v>
      </c>
      <c r="AU44" s="3">
        <v>1</v>
      </c>
      <c r="AV44" s="3">
        <v>1</v>
      </c>
      <c r="AW44" s="3">
        <v>1</v>
      </c>
      <c r="AX44" s="3">
        <v>1</v>
      </c>
      <c r="AY44" s="3">
        <v>1</v>
      </c>
      <c r="AZ44" s="3">
        <v>1</v>
      </c>
      <c r="BA44" s="3">
        <v>1</v>
      </c>
      <c r="BB44" s="3">
        <v>1</v>
      </c>
      <c r="BC44" s="3">
        <v>1</v>
      </c>
      <c r="BD44" s="3">
        <v>1</v>
      </c>
      <c r="BE44" s="3">
        <v>1</v>
      </c>
      <c r="BF44" s="3">
        <v>1</v>
      </c>
      <c r="BG44" s="3">
        <v>1</v>
      </c>
      <c r="BH44" s="3">
        <v>1</v>
      </c>
      <c r="BI44" s="3">
        <v>1</v>
      </c>
      <c r="BJ44" s="3">
        <v>1</v>
      </c>
      <c r="BK44" s="3">
        <v>1</v>
      </c>
      <c r="BL44" s="3">
        <v>1</v>
      </c>
      <c r="BM44" s="3">
        <v>1</v>
      </c>
      <c r="BN44" s="3">
        <v>1</v>
      </c>
      <c r="BO44" s="3">
        <v>1</v>
      </c>
      <c r="BP44" s="3">
        <v>1</v>
      </c>
      <c r="BQ44" s="3">
        <v>1</v>
      </c>
      <c r="BR44" s="3">
        <v>1</v>
      </c>
      <c r="BS44" s="3">
        <v>1</v>
      </c>
      <c r="BT44" s="3">
        <v>1</v>
      </c>
      <c r="BU44" s="3">
        <v>1</v>
      </c>
      <c r="BV44" s="3">
        <v>1</v>
      </c>
      <c r="BW44" s="3">
        <v>1</v>
      </c>
      <c r="BX44" s="3">
        <v>1</v>
      </c>
      <c r="BY44" s="3">
        <v>1</v>
      </c>
      <c r="BZ44" s="3">
        <v>1</v>
      </c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</row>
    <row r="45" spans="1:126" x14ac:dyDescent="0.35">
      <c r="B45" t="str">
        <v>GorillaWagon</v>
      </c>
      <c r="C45" t="e" vm="7">
        <v>#VALUE!</v>
      </c>
      <c r="G45" s="3">
        <v>0.53</v>
      </c>
      <c r="H45" s="3">
        <v>0.52900000000000003</v>
      </c>
      <c r="I45" s="3">
        <v>0.52800000000000002</v>
      </c>
      <c r="J45" s="3">
        <v>0.52700000000000002</v>
      </c>
      <c r="K45" s="3">
        <v>0.52600000000000002</v>
      </c>
      <c r="L45" s="3">
        <v>0.52500000000000002</v>
      </c>
      <c r="M45" s="3">
        <v>0.52400000000000002</v>
      </c>
      <c r="N45" s="3">
        <v>0.52300000000000002</v>
      </c>
      <c r="O45" s="3">
        <v>0.52200000000000002</v>
      </c>
      <c r="P45" s="3">
        <v>0.52100000000000002</v>
      </c>
      <c r="Q45" s="3">
        <v>0.52</v>
      </c>
      <c r="R45" s="3">
        <v>0.51900000000000002</v>
      </c>
      <c r="S45" s="3">
        <v>0.51800000000000002</v>
      </c>
      <c r="T45" s="3">
        <v>0.51700000000000002</v>
      </c>
      <c r="U45" s="3">
        <v>0.51600000000000001</v>
      </c>
      <c r="V45" s="3">
        <v>0.51500000000000001</v>
      </c>
      <c r="W45" s="3">
        <v>0.51400000000000001</v>
      </c>
      <c r="X45" s="3">
        <v>0.51300000000000001</v>
      </c>
      <c r="Y45" s="3">
        <v>0.51200000000000001</v>
      </c>
      <c r="Z45" s="3">
        <v>0.51100000000000001</v>
      </c>
      <c r="AA45" s="3">
        <v>0.51</v>
      </c>
      <c r="AB45" s="3">
        <v>0.50900000000000001</v>
      </c>
      <c r="AC45" s="3">
        <v>0.50800000000000001</v>
      </c>
      <c r="AD45" s="3">
        <v>0.50700000000000001</v>
      </c>
      <c r="AE45" s="3">
        <v>0.50600000000000001</v>
      </c>
      <c r="AF45" s="3">
        <v>0.505</v>
      </c>
      <c r="AG45" s="3">
        <v>0.504</v>
      </c>
      <c r="AH45" s="3">
        <v>0.503</v>
      </c>
      <c r="AI45" s="3">
        <v>0.502</v>
      </c>
      <c r="AJ45" s="3">
        <v>0.501</v>
      </c>
      <c r="AK45" s="3">
        <v>0.5</v>
      </c>
      <c r="AL45" s="3">
        <v>0.499</v>
      </c>
      <c r="AM45" s="3">
        <v>0.498</v>
      </c>
      <c r="AN45" s="3">
        <v>0.497</v>
      </c>
      <c r="AO45" s="3">
        <v>0.496</v>
      </c>
      <c r="AP45" s="3">
        <v>0.495</v>
      </c>
      <c r="AQ45" s="3">
        <v>0.49400000000000005</v>
      </c>
      <c r="AR45" s="3">
        <v>0.49300000000000005</v>
      </c>
      <c r="AS45" s="3">
        <v>0.49200000000000005</v>
      </c>
      <c r="AT45" s="3">
        <v>0.49100000000000005</v>
      </c>
      <c r="AU45" s="3">
        <v>0.49000000000000005</v>
      </c>
      <c r="AV45" s="3">
        <v>0.48900000000000005</v>
      </c>
      <c r="AW45" s="3">
        <v>0.48800000000000004</v>
      </c>
      <c r="AX45" s="3">
        <v>0.48700000000000004</v>
      </c>
      <c r="AY45" s="3">
        <v>0.48600000000000004</v>
      </c>
      <c r="AZ45" s="3">
        <v>0.48500000000000004</v>
      </c>
      <c r="BA45" s="3">
        <v>0.48400000000000004</v>
      </c>
      <c r="BB45" s="3">
        <v>0.48300000000000004</v>
      </c>
      <c r="BC45" s="3">
        <v>0.48200000000000004</v>
      </c>
      <c r="BD45" s="3">
        <v>0.48100000000000004</v>
      </c>
      <c r="BE45" s="3">
        <v>0.48000000000000004</v>
      </c>
      <c r="BF45" s="3">
        <v>0.47900000000000004</v>
      </c>
      <c r="BG45" s="3">
        <v>0.47800000000000004</v>
      </c>
      <c r="BH45" s="3">
        <v>0.47700000000000004</v>
      </c>
      <c r="BI45" s="3">
        <v>0.47600000000000003</v>
      </c>
      <c r="BJ45" s="3">
        <v>0.47500000000000003</v>
      </c>
      <c r="BK45" s="3">
        <v>0.47400000000000003</v>
      </c>
      <c r="BL45" s="3">
        <v>0.47300000000000003</v>
      </c>
      <c r="BM45" s="3">
        <v>0.47200000000000003</v>
      </c>
      <c r="BN45" s="3">
        <v>0.47100000000000003</v>
      </c>
      <c r="BO45" s="3">
        <v>0.47000000000000003</v>
      </c>
      <c r="BP45" s="3">
        <v>0.46900000000000003</v>
      </c>
      <c r="BQ45" s="3">
        <v>0.46800000000000003</v>
      </c>
      <c r="BR45" s="3">
        <v>0.46700000000000003</v>
      </c>
      <c r="BS45" s="3">
        <v>0.46600000000000003</v>
      </c>
      <c r="BT45" s="3">
        <v>0.46500000000000002</v>
      </c>
      <c r="BU45" s="3">
        <v>0.46400000000000002</v>
      </c>
      <c r="BV45" s="3">
        <v>0.46300000000000002</v>
      </c>
      <c r="BW45" s="3">
        <v>0.46200000000000002</v>
      </c>
      <c r="BX45" s="3">
        <v>0.46100000000000002</v>
      </c>
      <c r="BY45" s="3">
        <v>0.46</v>
      </c>
      <c r="BZ45" s="3">
        <v>0.45900000000000002</v>
      </c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</row>
    <row r="46" spans="1:126" x14ac:dyDescent="0.35">
      <c r="B46" t="str">
        <v>FlameDryers</v>
      </c>
      <c r="C46" t="e" vm="8">
        <v>#VALUE!</v>
      </c>
      <c r="G46" s="3">
        <v>0.61380000000000001</v>
      </c>
      <c r="H46" s="3">
        <v>0.61280000000000001</v>
      </c>
      <c r="I46" s="3">
        <v>0.61180000000000001</v>
      </c>
      <c r="J46" s="3">
        <v>0.61080000000000001</v>
      </c>
      <c r="K46" s="3">
        <v>0.60980000000000001</v>
      </c>
      <c r="L46" s="3">
        <v>0.60880000000000001</v>
      </c>
      <c r="M46" s="3">
        <v>0.60780000000000001</v>
      </c>
      <c r="N46" s="3">
        <v>0.60680000000000001</v>
      </c>
      <c r="O46" s="3">
        <v>0.60580000000000001</v>
      </c>
      <c r="P46" s="3">
        <v>0.6048</v>
      </c>
      <c r="Q46" s="3">
        <v>0.6038</v>
      </c>
      <c r="R46" s="3">
        <v>0.6028</v>
      </c>
      <c r="S46" s="3">
        <v>0.6018</v>
      </c>
      <c r="T46" s="3">
        <v>0.6008</v>
      </c>
      <c r="U46" s="3">
        <v>0.5998</v>
      </c>
      <c r="V46" s="3">
        <v>0.5988</v>
      </c>
      <c r="W46" s="3">
        <v>0.5978</v>
      </c>
      <c r="X46" s="3">
        <v>0.5968</v>
      </c>
      <c r="Y46" s="3">
        <v>0.5958</v>
      </c>
      <c r="Z46" s="3">
        <v>0.5948</v>
      </c>
      <c r="AA46" s="3">
        <v>0.59379999999999999</v>
      </c>
      <c r="AB46" s="3">
        <v>0.59279999999999999</v>
      </c>
      <c r="AC46" s="3">
        <v>0.59179999999999999</v>
      </c>
      <c r="AD46" s="3">
        <v>0.59079999999999999</v>
      </c>
      <c r="AE46" s="3">
        <v>0.58979999999999999</v>
      </c>
      <c r="AF46" s="3">
        <v>0.58879999999999999</v>
      </c>
      <c r="AG46" s="3">
        <v>0.58779999999999999</v>
      </c>
      <c r="AH46" s="3">
        <v>0.58679999999999999</v>
      </c>
      <c r="AI46" s="3">
        <v>0.58579999999999999</v>
      </c>
      <c r="AJ46" s="3">
        <v>0.58479999999999999</v>
      </c>
      <c r="AK46" s="3">
        <v>0.58379999999999999</v>
      </c>
      <c r="AL46" s="3">
        <v>0.58279999999999998</v>
      </c>
      <c r="AM46" s="3">
        <v>0.58179999999999998</v>
      </c>
      <c r="AN46" s="3">
        <v>0.58079999999999998</v>
      </c>
      <c r="AO46" s="3">
        <v>0.57979999999999998</v>
      </c>
      <c r="AP46" s="3">
        <v>0.57879999999999998</v>
      </c>
      <c r="AQ46" s="3">
        <v>0.57779999999999998</v>
      </c>
      <c r="AR46" s="3">
        <v>0.57679999999999998</v>
      </c>
      <c r="AS46" s="3">
        <v>0.57579999999999998</v>
      </c>
      <c r="AT46" s="3">
        <v>0.57479999999999998</v>
      </c>
      <c r="AU46" s="3">
        <v>0.57379999999999998</v>
      </c>
      <c r="AV46" s="3">
        <v>0.57279999999999998</v>
      </c>
      <c r="AW46" s="3">
        <v>0.57179999999999997</v>
      </c>
      <c r="AX46" s="3">
        <v>0.57079999999999997</v>
      </c>
      <c r="AY46" s="3">
        <v>0.56979999999999997</v>
      </c>
      <c r="AZ46" s="3">
        <v>0.56879999999999997</v>
      </c>
      <c r="BA46" s="3">
        <v>0.56779999999999997</v>
      </c>
      <c r="BB46" s="3">
        <v>0.56679999999999997</v>
      </c>
      <c r="BC46" s="3">
        <v>0.56579999999999997</v>
      </c>
      <c r="BD46" s="3">
        <v>0.56479999999999997</v>
      </c>
      <c r="BE46" s="3">
        <v>0.56379999999999997</v>
      </c>
      <c r="BF46" s="3">
        <v>0.56279999999999997</v>
      </c>
      <c r="BG46" s="3">
        <v>0.56179999999999997</v>
      </c>
      <c r="BH46" s="3">
        <v>0.56079999999999997</v>
      </c>
      <c r="BI46" s="3">
        <v>0.55979999999999996</v>
      </c>
      <c r="BJ46" s="3">
        <v>0.55879999999999996</v>
      </c>
      <c r="BK46" s="3">
        <v>0.55779999999999996</v>
      </c>
      <c r="BL46" s="3">
        <v>0.55679999999999996</v>
      </c>
      <c r="BM46" s="3">
        <v>0.55579999999999996</v>
      </c>
      <c r="BN46" s="3">
        <v>0.55479999999999996</v>
      </c>
      <c r="BO46" s="3">
        <v>0.55380000000000007</v>
      </c>
      <c r="BP46" s="3">
        <v>0.55279999999999996</v>
      </c>
      <c r="BQ46" s="3">
        <v>0.55180000000000007</v>
      </c>
      <c r="BR46" s="3">
        <v>0.55079999999999996</v>
      </c>
      <c r="BS46" s="3">
        <v>0.54980000000000007</v>
      </c>
      <c r="BT46" s="3">
        <v>0.54879999999999995</v>
      </c>
      <c r="BU46" s="3">
        <v>0.54780000000000006</v>
      </c>
      <c r="BV46" s="3">
        <v>0.54679999999999995</v>
      </c>
      <c r="BW46" s="3">
        <v>0.54580000000000006</v>
      </c>
      <c r="BX46" s="3">
        <v>0.54479999999999995</v>
      </c>
      <c r="BY46" s="3">
        <v>0.54380000000000006</v>
      </c>
      <c r="BZ46" s="3">
        <v>0.54279999999999995</v>
      </c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</row>
    <row r="47" spans="1:126" x14ac:dyDescent="0.35">
      <c r="B47" t="str">
        <v>ConcreteSlides</v>
      </c>
      <c r="C47" t="e" vm="9">
        <v>#VALUE!</v>
      </c>
      <c r="G47" s="3">
        <v>1.0721999999999998</v>
      </c>
      <c r="H47" s="3">
        <v>1.0731999999999999</v>
      </c>
      <c r="I47" s="3">
        <v>1.0741999999999998</v>
      </c>
      <c r="J47" s="3">
        <v>1.0751999999999999</v>
      </c>
      <c r="K47" s="3">
        <v>1.0761999999999998</v>
      </c>
      <c r="L47" s="3">
        <v>1.0771999999999999</v>
      </c>
      <c r="M47" s="3">
        <v>1.0781999999999998</v>
      </c>
      <c r="N47" s="3">
        <v>1.0791999999999999</v>
      </c>
      <c r="O47" s="3">
        <v>1.0801999999999998</v>
      </c>
      <c r="P47" s="3">
        <v>1.0811999999999999</v>
      </c>
      <c r="Q47" s="3">
        <v>1.0821999999999998</v>
      </c>
      <c r="R47" s="3">
        <v>1.0831999999999999</v>
      </c>
      <c r="S47" s="3">
        <v>1.0841999999999998</v>
      </c>
      <c r="T47" s="3">
        <v>1.0851999999999999</v>
      </c>
      <c r="U47" s="3">
        <v>1.0861999999999998</v>
      </c>
      <c r="V47" s="3">
        <v>1.0871999999999999</v>
      </c>
      <c r="W47" s="3">
        <v>1.0881999999999998</v>
      </c>
      <c r="X47" s="3">
        <v>1.0891999999999999</v>
      </c>
      <c r="Y47" s="3">
        <v>1.0901999999999998</v>
      </c>
      <c r="Z47" s="3">
        <v>1.0911999999999999</v>
      </c>
      <c r="AA47" s="3">
        <v>1.0921999999999998</v>
      </c>
      <c r="AB47" s="3">
        <v>1.0931999999999999</v>
      </c>
      <c r="AC47" s="3">
        <v>1.0941999999999998</v>
      </c>
      <c r="AD47" s="3">
        <v>1.0952</v>
      </c>
      <c r="AE47" s="3">
        <v>1.0961999999999998</v>
      </c>
      <c r="AF47" s="3">
        <v>1.0972</v>
      </c>
      <c r="AG47" s="3">
        <v>1.0981999999999998</v>
      </c>
      <c r="AH47" s="3">
        <v>1.0992</v>
      </c>
      <c r="AI47" s="3">
        <v>1.1001999999999998</v>
      </c>
      <c r="AJ47" s="3">
        <v>1.1012</v>
      </c>
      <c r="AK47" s="3">
        <v>1.1021999999999998</v>
      </c>
      <c r="AL47" s="3">
        <v>1.1032</v>
      </c>
      <c r="AM47" s="3">
        <v>1.1041999999999998</v>
      </c>
      <c r="AN47" s="3">
        <v>1.1052</v>
      </c>
      <c r="AO47" s="3">
        <v>1.1061999999999999</v>
      </c>
      <c r="AP47" s="3">
        <v>1.1072</v>
      </c>
      <c r="AQ47" s="3">
        <v>1.1081999999999999</v>
      </c>
      <c r="AR47" s="3">
        <v>1.1092</v>
      </c>
      <c r="AS47" s="3">
        <v>1.1101999999999999</v>
      </c>
      <c r="AT47" s="3">
        <v>1.1112</v>
      </c>
      <c r="AU47" s="3">
        <v>1.1121999999999999</v>
      </c>
      <c r="AV47" s="3">
        <v>1.1132</v>
      </c>
      <c r="AW47" s="3">
        <v>1.1141999999999999</v>
      </c>
      <c r="AX47" s="3">
        <v>1.1152</v>
      </c>
      <c r="AY47" s="3">
        <v>1.1161999999999999</v>
      </c>
      <c r="AZ47" s="3">
        <v>1.1172</v>
      </c>
      <c r="BA47" s="3">
        <v>1.1181999999999999</v>
      </c>
      <c r="BB47" s="3">
        <v>1.1192</v>
      </c>
      <c r="BC47" s="3">
        <v>1.1201999999999999</v>
      </c>
      <c r="BD47" s="3">
        <v>1.1212</v>
      </c>
      <c r="BE47" s="3">
        <v>1.1221999999999999</v>
      </c>
      <c r="BF47" s="3">
        <v>1.1232</v>
      </c>
      <c r="BG47" s="3">
        <v>1.1241999999999999</v>
      </c>
      <c r="BH47" s="3">
        <v>1.1252</v>
      </c>
      <c r="BI47" s="3">
        <v>1.1261999999999999</v>
      </c>
      <c r="BJ47" s="3">
        <v>1.1272</v>
      </c>
      <c r="BK47" s="3">
        <v>1.1281999999999999</v>
      </c>
      <c r="BL47" s="3">
        <v>1.1292</v>
      </c>
      <c r="BM47" s="3">
        <v>1.1301999999999999</v>
      </c>
      <c r="BN47" s="3">
        <v>1.1312</v>
      </c>
      <c r="BO47" s="3">
        <v>1.1321999999999999</v>
      </c>
      <c r="BP47" s="3">
        <v>1.1332</v>
      </c>
      <c r="BQ47" s="3">
        <v>1.1341999999999999</v>
      </c>
      <c r="BR47" s="3">
        <v>1.1352</v>
      </c>
      <c r="BS47" s="3">
        <v>1.1361999999999999</v>
      </c>
      <c r="BT47" s="3">
        <v>1.1372</v>
      </c>
      <c r="BU47" s="3">
        <v>1.1381999999999999</v>
      </c>
      <c r="BV47" s="3">
        <v>1.1392</v>
      </c>
      <c r="BW47" s="3">
        <v>1.1401999999999999</v>
      </c>
      <c r="BX47" s="3">
        <v>1.1412</v>
      </c>
      <c r="BY47" s="3">
        <v>1.1421999999999999</v>
      </c>
      <c r="BZ47" s="3">
        <v>1.1432</v>
      </c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</row>
    <row r="48" spans="1:126" x14ac:dyDescent="0.35">
      <c r="B48" t="str">
        <v>EricTheViking</v>
      </c>
      <c r="C48" t="str">
        <v>AUD</v>
      </c>
      <c r="G48">
        <v>1</v>
      </c>
      <c r="H48">
        <v>1</v>
      </c>
      <c r="I48">
        <v>1</v>
      </c>
      <c r="J48">
        <v>1</v>
      </c>
      <c r="K48">
        <v>1</v>
      </c>
      <c r="L48">
        <v>1</v>
      </c>
      <c r="M48">
        <v>1</v>
      </c>
      <c r="N48">
        <v>1</v>
      </c>
      <c r="O48">
        <v>1</v>
      </c>
      <c r="P48">
        <v>1</v>
      </c>
      <c r="Q48">
        <v>1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M48">
        <v>1</v>
      </c>
      <c r="AN48">
        <v>1</v>
      </c>
      <c r="AO48">
        <v>1</v>
      </c>
      <c r="AP48">
        <v>1</v>
      </c>
      <c r="AQ48">
        <v>1</v>
      </c>
      <c r="AR48">
        <v>1</v>
      </c>
      <c r="AS48">
        <v>1</v>
      </c>
      <c r="AT48">
        <v>1</v>
      </c>
      <c r="AU48">
        <v>1</v>
      </c>
      <c r="AV48">
        <v>1</v>
      </c>
      <c r="AW48">
        <v>1</v>
      </c>
      <c r="AX48">
        <v>1</v>
      </c>
      <c r="AY48">
        <v>1</v>
      </c>
      <c r="AZ48">
        <v>1</v>
      </c>
      <c r="BA48">
        <v>1</v>
      </c>
      <c r="BB48">
        <v>1</v>
      </c>
      <c r="BC48">
        <v>1</v>
      </c>
      <c r="BD48">
        <v>1</v>
      </c>
      <c r="BE48">
        <v>1</v>
      </c>
      <c r="BF48">
        <v>1</v>
      </c>
      <c r="BG48">
        <v>1</v>
      </c>
      <c r="BH48">
        <v>1</v>
      </c>
      <c r="BI48">
        <v>1</v>
      </c>
      <c r="BJ48">
        <v>1</v>
      </c>
      <c r="BK48">
        <v>1</v>
      </c>
      <c r="BL48">
        <v>1</v>
      </c>
      <c r="BM48">
        <v>1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1</v>
      </c>
      <c r="BT48">
        <v>1</v>
      </c>
      <c r="BU48">
        <v>1</v>
      </c>
      <c r="BV48">
        <v>1</v>
      </c>
      <c r="BW48">
        <v>1</v>
      </c>
      <c r="BX48">
        <v>1</v>
      </c>
      <c r="BY48">
        <v>1</v>
      </c>
      <c r="BZ48">
        <v>1</v>
      </c>
    </row>
    <row r="49" spans="1:126" x14ac:dyDescent="0.35">
      <c r="B49" t="str">
        <v>CliftonNotepaper</v>
      </c>
      <c r="C49" t="str">
        <v>AUD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1</v>
      </c>
      <c r="BK49">
        <v>1</v>
      </c>
      <c r="BL49">
        <v>1</v>
      </c>
      <c r="BM49">
        <v>1</v>
      </c>
      <c r="BN49">
        <v>1</v>
      </c>
      <c r="BO49">
        <v>1</v>
      </c>
      <c r="BP49">
        <v>1</v>
      </c>
      <c r="BQ49">
        <v>1</v>
      </c>
      <c r="BR49">
        <v>1</v>
      </c>
      <c r="BS49">
        <v>1</v>
      </c>
      <c r="BT49">
        <v>1</v>
      </c>
      <c r="BU49">
        <v>1</v>
      </c>
      <c r="BV49">
        <v>1</v>
      </c>
      <c r="BW49">
        <v>1</v>
      </c>
      <c r="BX49">
        <v>1</v>
      </c>
      <c r="BY49">
        <v>1</v>
      </c>
      <c r="BZ49">
        <v>1</v>
      </c>
    </row>
    <row r="51" spans="1:126" ht="15" thickBot="1" x14ac:dyDescent="0.4">
      <c r="A51" s="27" t="s">
        <v>20</v>
      </c>
      <c r="B51" s="27"/>
      <c r="C51" s="27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</row>
    <row r="52" spans="1:126" x14ac:dyDescent="0.35">
      <c r="B52" t="str" cm="1">
        <f t="array" ref="B52:B58">tblProducts[Products]</f>
        <v>NerveVibes</v>
      </c>
      <c r="G52" s="8" cm="1">
        <f t="array" ref="G52:BZ58">_xlfn.ANCHORARRAY(G25)*_xlfn.ANCHORARRAY(G34)/_xlfn.ANCHORARRAY(G43)</f>
        <v>7299.2700729927001</v>
      </c>
      <c r="H52" s="8">
        <v>7309.9415204678353</v>
      </c>
      <c r="I52" s="8">
        <v>7320.6442166910683</v>
      </c>
      <c r="J52" s="8">
        <v>7331.3782991202343</v>
      </c>
      <c r="K52" s="8">
        <v>7342.1439060205576</v>
      </c>
      <c r="L52" s="8">
        <v>7352.9411764705874</v>
      </c>
      <c r="M52" s="8">
        <v>7363.7702503681876</v>
      </c>
      <c r="N52" s="8">
        <v>7374.6312684365776</v>
      </c>
      <c r="O52" s="8">
        <v>7385.5243722304276</v>
      </c>
      <c r="P52" s="8">
        <v>7396.4497041420109</v>
      </c>
      <c r="Q52" s="8">
        <v>7407.4074074074069</v>
      </c>
      <c r="R52" s="8">
        <v>7418.3976261127591</v>
      </c>
      <c r="S52" s="8">
        <v>7881.87221396731</v>
      </c>
      <c r="T52" s="8">
        <v>7893.6011904761899</v>
      </c>
      <c r="U52" s="8">
        <v>7905.3651266766019</v>
      </c>
      <c r="V52" s="8">
        <v>7917.1641791044767</v>
      </c>
      <c r="W52" s="8">
        <v>7928.9985052316888</v>
      </c>
      <c r="X52" s="8">
        <v>7940.868263473053</v>
      </c>
      <c r="Y52" s="8">
        <v>7952.7736131934025</v>
      </c>
      <c r="Z52" s="8">
        <v>7964.7147147147143</v>
      </c>
      <c r="AA52" s="8">
        <v>7976.6917293233082</v>
      </c>
      <c r="AB52" s="8">
        <v>7988.7048192771081</v>
      </c>
      <c r="AC52" s="8">
        <v>8000.7541478129706</v>
      </c>
      <c r="AD52" s="8">
        <v>8012.8398791540785</v>
      </c>
      <c r="AE52" s="8">
        <v>8586.7095310136156</v>
      </c>
      <c r="AF52" s="8">
        <v>8599.7196969696961</v>
      </c>
      <c r="AG52" s="8">
        <v>8612.7693474962052</v>
      </c>
      <c r="AH52" s="8">
        <v>8625.8586626139804</v>
      </c>
      <c r="AI52" s="8">
        <v>8638.9878234398766</v>
      </c>
      <c r="AJ52" s="8">
        <v>8652.1570121951208</v>
      </c>
      <c r="AK52" s="8">
        <v>8665.3664122137397</v>
      </c>
      <c r="AL52" s="8">
        <v>8678.6162079510686</v>
      </c>
      <c r="AM52" s="8">
        <v>8691.9065849923427</v>
      </c>
      <c r="AN52" s="8">
        <v>8705.237730061348</v>
      </c>
      <c r="AO52" s="8">
        <v>8718.6098310291854</v>
      </c>
      <c r="AP52" s="8">
        <v>8732.0230769230766</v>
      </c>
      <c r="AQ52" s="8">
        <v>9260.3983050847455</v>
      </c>
      <c r="AR52" s="8">
        <v>9274.6890432098753</v>
      </c>
      <c r="AS52" s="8">
        <v>9289.0239567233384</v>
      </c>
      <c r="AT52" s="8">
        <v>9303.4032507739939</v>
      </c>
      <c r="AU52" s="8">
        <v>9317.8271317829458</v>
      </c>
      <c r="AV52" s="8">
        <v>9332.2958074534163</v>
      </c>
      <c r="AW52" s="8">
        <v>9346.809486780714</v>
      </c>
      <c r="AX52" s="8">
        <v>9361.3683800623039</v>
      </c>
      <c r="AY52" s="8">
        <v>9375.9726989079554</v>
      </c>
      <c r="AZ52" s="8">
        <v>9390.6226562499996</v>
      </c>
      <c r="BA52" s="8">
        <v>9405.3184663536776</v>
      </c>
      <c r="BB52" s="8">
        <v>9420.0603448275851</v>
      </c>
      <c r="BC52" s="8">
        <v>9982.9274356357928</v>
      </c>
      <c r="BD52" s="8">
        <v>9998.6238624213838</v>
      </c>
      <c r="BE52" s="8">
        <v>10014.369726771652</v>
      </c>
      <c r="BF52" s="8">
        <v>10030.165262618297</v>
      </c>
      <c r="BG52" s="8">
        <v>10046.010705371247</v>
      </c>
      <c r="BH52" s="8">
        <v>10061.90629193038</v>
      </c>
      <c r="BI52" s="8">
        <v>10077.852260697306</v>
      </c>
      <c r="BJ52" s="8">
        <v>10093.848851587301</v>
      </c>
      <c r="BK52" s="8">
        <v>10109.896306041335</v>
      </c>
      <c r="BL52" s="8">
        <v>10125.994867038216</v>
      </c>
      <c r="BM52" s="8">
        <v>10142.144779106859</v>
      </c>
      <c r="BN52" s="8">
        <v>10158.346288338656</v>
      </c>
      <c r="BO52" s="8">
        <v>10758.063409503999</v>
      </c>
      <c r="BP52" s="8">
        <v>10775.303895737177</v>
      </c>
      <c r="BQ52" s="8">
        <v>10792.599728635632</v>
      </c>
      <c r="BR52" s="8">
        <v>10809.951175144692</v>
      </c>
      <c r="BS52" s="8">
        <v>10827.358503929145</v>
      </c>
      <c r="BT52" s="8">
        <v>10844.821985387094</v>
      </c>
      <c r="BU52" s="8">
        <v>10862.341891663973</v>
      </c>
      <c r="BV52" s="8">
        <v>10879.918496666663</v>
      </c>
      <c r="BW52" s="8">
        <v>10897.552076077794</v>
      </c>
      <c r="BX52" s="8">
        <v>10915.242907370128</v>
      </c>
      <c r="BY52" s="8">
        <v>10932.991269821137</v>
      </c>
      <c r="BZ52" s="8">
        <v>10950.797444527685</v>
      </c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</row>
    <row r="53" spans="1:126" x14ac:dyDescent="0.35">
      <c r="B53" t="str">
        <v>AutoShoes</v>
      </c>
      <c r="G53" s="8">
        <v>75000</v>
      </c>
      <c r="H53" s="8">
        <v>75000</v>
      </c>
      <c r="I53" s="8">
        <v>75000</v>
      </c>
      <c r="J53" s="8">
        <v>75000</v>
      </c>
      <c r="K53" s="8">
        <v>75000</v>
      </c>
      <c r="L53" s="8">
        <v>75000</v>
      </c>
      <c r="M53" s="8">
        <v>75000</v>
      </c>
      <c r="N53" s="8">
        <v>75000</v>
      </c>
      <c r="O53" s="8">
        <v>75000</v>
      </c>
      <c r="P53" s="8">
        <v>75000</v>
      </c>
      <c r="Q53" s="8">
        <v>75000</v>
      </c>
      <c r="R53" s="8">
        <v>75000</v>
      </c>
      <c r="S53" s="8">
        <v>78795</v>
      </c>
      <c r="T53" s="8">
        <v>78795</v>
      </c>
      <c r="U53" s="8">
        <v>78795</v>
      </c>
      <c r="V53" s="8">
        <v>78795</v>
      </c>
      <c r="W53" s="8">
        <v>78795</v>
      </c>
      <c r="X53" s="8">
        <v>78795</v>
      </c>
      <c r="Y53" s="8">
        <v>78795</v>
      </c>
      <c r="Z53" s="8">
        <v>78795</v>
      </c>
      <c r="AA53" s="8">
        <v>78795</v>
      </c>
      <c r="AB53" s="8">
        <v>78795</v>
      </c>
      <c r="AC53" s="8">
        <v>78795</v>
      </c>
      <c r="AD53" s="8">
        <v>78795</v>
      </c>
      <c r="AE53" s="8">
        <v>82829.767500000002</v>
      </c>
      <c r="AF53" s="8">
        <v>82829.767500000002</v>
      </c>
      <c r="AG53" s="8">
        <v>82829.767500000002</v>
      </c>
      <c r="AH53" s="8">
        <v>82829.767500000002</v>
      </c>
      <c r="AI53" s="8">
        <v>82829.767500000002</v>
      </c>
      <c r="AJ53" s="8">
        <v>82829.767500000002</v>
      </c>
      <c r="AK53" s="8">
        <v>82829.767500000002</v>
      </c>
      <c r="AL53" s="8">
        <v>82829.767500000002</v>
      </c>
      <c r="AM53" s="8">
        <v>82829.767500000002</v>
      </c>
      <c r="AN53" s="8">
        <v>82829.767500000002</v>
      </c>
      <c r="AO53" s="8">
        <v>82829.767500000002</v>
      </c>
      <c r="AP53" s="8">
        <v>82829.767500000002</v>
      </c>
      <c r="AQ53" s="8">
        <v>87035.705549999999</v>
      </c>
      <c r="AR53" s="8">
        <v>87035.705549999999</v>
      </c>
      <c r="AS53" s="8">
        <v>87035.705549999999</v>
      </c>
      <c r="AT53" s="8">
        <v>87035.705549999999</v>
      </c>
      <c r="AU53" s="8">
        <v>87035.705549999999</v>
      </c>
      <c r="AV53" s="8">
        <v>87035.705549999999</v>
      </c>
      <c r="AW53" s="8">
        <v>87035.705549999999</v>
      </c>
      <c r="AX53" s="8">
        <v>87035.705549999999</v>
      </c>
      <c r="AY53" s="8">
        <v>87035.705549999999</v>
      </c>
      <c r="AZ53" s="8">
        <v>87035.705549999999</v>
      </c>
      <c r="BA53" s="8">
        <v>87035.705549999999</v>
      </c>
      <c r="BB53" s="8">
        <v>87035.705549999999</v>
      </c>
      <c r="BC53" s="8">
        <v>91419.453092249983</v>
      </c>
      <c r="BD53" s="8">
        <v>91419.453092249983</v>
      </c>
      <c r="BE53" s="8">
        <v>91419.453092249983</v>
      </c>
      <c r="BF53" s="8">
        <v>91419.453092249983</v>
      </c>
      <c r="BG53" s="8">
        <v>91419.453092249983</v>
      </c>
      <c r="BH53" s="8">
        <v>91419.453092249983</v>
      </c>
      <c r="BI53" s="8">
        <v>91419.453092249983</v>
      </c>
      <c r="BJ53" s="8">
        <v>91419.453092249983</v>
      </c>
      <c r="BK53" s="8">
        <v>91419.453092249983</v>
      </c>
      <c r="BL53" s="8">
        <v>91419.453092249983</v>
      </c>
      <c r="BM53" s="8">
        <v>91419.453092249983</v>
      </c>
      <c r="BN53" s="8">
        <v>91419.453092249983</v>
      </c>
      <c r="BO53" s="8">
        <v>96074.838907612488</v>
      </c>
      <c r="BP53" s="8">
        <v>96074.838907612488</v>
      </c>
      <c r="BQ53" s="8">
        <v>96074.838907612488</v>
      </c>
      <c r="BR53" s="8">
        <v>96074.838907612488</v>
      </c>
      <c r="BS53" s="8">
        <v>96074.838907612488</v>
      </c>
      <c r="BT53" s="8">
        <v>96074.838907612488</v>
      </c>
      <c r="BU53" s="8">
        <v>96074.838907612488</v>
      </c>
      <c r="BV53" s="8">
        <v>96074.838907612488</v>
      </c>
      <c r="BW53" s="8">
        <v>96074.838907612488</v>
      </c>
      <c r="BX53" s="8">
        <v>96074.838907612488</v>
      </c>
      <c r="BY53" s="8">
        <v>96074.838907612488</v>
      </c>
      <c r="BZ53" s="8">
        <v>96074.838907612488</v>
      </c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</row>
    <row r="54" spans="1:126" x14ac:dyDescent="0.35">
      <c r="B54" t="str">
        <v>GorillaWagon</v>
      </c>
      <c r="G54" s="8">
        <v>754716.98113207542</v>
      </c>
      <c r="H54" s="8">
        <v>756143.66729678633</v>
      </c>
      <c r="I54" s="8">
        <v>757575.75757575757</v>
      </c>
      <c r="J54" s="8">
        <v>759013.28273244773</v>
      </c>
      <c r="K54" s="8">
        <v>760456.27376425848</v>
      </c>
      <c r="L54" s="8">
        <v>761904.76190476189</v>
      </c>
      <c r="M54" s="8">
        <v>763358.77862595418</v>
      </c>
      <c r="N54" s="8">
        <v>764818.35564053536</v>
      </c>
      <c r="O54" s="8">
        <v>766283.52490421454</v>
      </c>
      <c r="P54" s="8">
        <v>767754.31861804216</v>
      </c>
      <c r="Q54" s="8">
        <v>769230.76923076925</v>
      </c>
      <c r="R54" s="8">
        <v>770712.90944123315</v>
      </c>
      <c r="S54" s="8">
        <v>803397.68339768331</v>
      </c>
      <c r="T54" s="8">
        <v>804951.64410058025</v>
      </c>
      <c r="U54" s="8">
        <v>806511.62790697673</v>
      </c>
      <c r="V54" s="8">
        <v>808077.66990291257</v>
      </c>
      <c r="W54" s="8">
        <v>809649.80544747075</v>
      </c>
      <c r="X54" s="8">
        <v>811228.07017543854</v>
      </c>
      <c r="Y54" s="8">
        <v>812812.5</v>
      </c>
      <c r="Z54" s="8">
        <v>814403.13111545984</v>
      </c>
      <c r="AA54" s="8">
        <v>816000</v>
      </c>
      <c r="AB54" s="8">
        <v>817603.1434184676</v>
      </c>
      <c r="AC54" s="8">
        <v>819212.59842519683</v>
      </c>
      <c r="AD54" s="8">
        <v>820828.40236686391</v>
      </c>
      <c r="AE54" s="8">
        <v>855677.5968379447</v>
      </c>
      <c r="AF54" s="8">
        <v>857372.00792079209</v>
      </c>
      <c r="AG54" s="8">
        <v>859073.14285714284</v>
      </c>
      <c r="AH54" s="8">
        <v>860781.041749503</v>
      </c>
      <c r="AI54" s="8">
        <v>862495.74501992029</v>
      </c>
      <c r="AJ54" s="8">
        <v>864217.29341317364</v>
      </c>
      <c r="AK54" s="8">
        <v>865945.728</v>
      </c>
      <c r="AL54" s="8">
        <v>867681.09018036071</v>
      </c>
      <c r="AM54" s="8">
        <v>869423.42168674699</v>
      </c>
      <c r="AN54" s="8">
        <v>871172.76458752516</v>
      </c>
      <c r="AO54" s="8">
        <v>872929.16129032255</v>
      </c>
      <c r="AP54" s="8">
        <v>874692.65454545454</v>
      </c>
      <c r="AQ54" s="8">
        <v>912037.38558704429</v>
      </c>
      <c r="AR54" s="8">
        <v>913887.35999999975</v>
      </c>
      <c r="AS54" s="8">
        <v>915744.85463414609</v>
      </c>
      <c r="AT54" s="8">
        <v>917609.9154378816</v>
      </c>
      <c r="AU54" s="8">
        <v>919482.58873469359</v>
      </c>
      <c r="AV54" s="8">
        <v>921362.92122699367</v>
      </c>
      <c r="AW54" s="8">
        <v>923250.95999999973</v>
      </c>
      <c r="AX54" s="8">
        <v>925146.75252566708</v>
      </c>
      <c r="AY54" s="8">
        <v>927050.34666666645</v>
      </c>
      <c r="AZ54" s="8">
        <v>928961.79068041209</v>
      </c>
      <c r="BA54" s="8">
        <v>930881.13322314026</v>
      </c>
      <c r="BB54" s="8">
        <v>932808.42335403699</v>
      </c>
      <c r="BC54" s="8">
        <v>972482.20449460566</v>
      </c>
      <c r="BD54" s="8">
        <v>974503.9970195425</v>
      </c>
      <c r="BE54" s="8">
        <v>976534.21367999981</v>
      </c>
      <c r="BF54" s="8">
        <v>978572.90723674302</v>
      </c>
      <c r="BG54" s="8">
        <v>980620.1308920501</v>
      </c>
      <c r="BH54" s="8">
        <v>982675.93829433946</v>
      </c>
      <c r="BI54" s="8">
        <v>984740.38354285702</v>
      </c>
      <c r="BJ54" s="8">
        <v>986813.52119242097</v>
      </c>
      <c r="BK54" s="8">
        <v>988895.40625822777</v>
      </c>
      <c r="BL54" s="8">
        <v>990986.09422071872</v>
      </c>
      <c r="BM54" s="8">
        <v>993085.64103050833</v>
      </c>
      <c r="BN54" s="8">
        <v>995194.10311337572</v>
      </c>
      <c r="BO54" s="8">
        <v>1037554.0620369703</v>
      </c>
      <c r="BP54" s="8">
        <v>1039766.3308259617</v>
      </c>
      <c r="BQ54" s="8">
        <v>1041988.053755077</v>
      </c>
      <c r="BR54" s="8">
        <v>1044219.2915575503</v>
      </c>
      <c r="BS54" s="8">
        <v>1046460.1054879314</v>
      </c>
      <c r="BT54" s="8">
        <v>1048710.5573276903</v>
      </c>
      <c r="BU54" s="8">
        <v>1050970.7093908966</v>
      </c>
      <c r="BV54" s="8">
        <v>1053240.6245299699</v>
      </c>
      <c r="BW54" s="8">
        <v>1055520.3661415065</v>
      </c>
      <c r="BX54" s="8">
        <v>1057809.9981721824</v>
      </c>
      <c r="BY54" s="8">
        <v>1060109.5851247304</v>
      </c>
      <c r="BZ54" s="8">
        <v>1062419.1920640001</v>
      </c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</row>
    <row r="55" spans="1:126" x14ac:dyDescent="0.35">
      <c r="B55" t="str">
        <v>FlameDryers</v>
      </c>
      <c r="G55" s="8">
        <v>57021.8312153796</v>
      </c>
      <c r="H55" s="8">
        <v>57114.882506527414</v>
      </c>
      <c r="I55" s="8">
        <v>57208.237986270025</v>
      </c>
      <c r="J55" s="8">
        <v>57301.899148657496</v>
      </c>
      <c r="K55" s="8">
        <v>57395.867497540174</v>
      </c>
      <c r="L55" s="8">
        <v>57490.144546649142</v>
      </c>
      <c r="M55" s="8">
        <v>57584.731819677523</v>
      </c>
      <c r="N55" s="8">
        <v>57679.630850362555</v>
      </c>
      <c r="O55" s="8">
        <v>57774.843182568504</v>
      </c>
      <c r="P55" s="8">
        <v>57870.370370370372</v>
      </c>
      <c r="Q55" s="8">
        <v>57966.213978138454</v>
      </c>
      <c r="R55" s="8">
        <v>58062.375580623753</v>
      </c>
      <c r="S55" s="8">
        <v>67173.479561316053</v>
      </c>
      <c r="T55" s="8">
        <v>67285.286284953399</v>
      </c>
      <c r="U55" s="8">
        <v>67397.465821940641</v>
      </c>
      <c r="V55" s="8">
        <v>67510.020040080155</v>
      </c>
      <c r="W55" s="8">
        <v>67622.950819672129</v>
      </c>
      <c r="X55" s="8">
        <v>67736.260053619306</v>
      </c>
      <c r="Y55" s="8">
        <v>67849.949647532732</v>
      </c>
      <c r="Z55" s="8">
        <v>67964.021519838599</v>
      </c>
      <c r="AA55" s="8">
        <v>68078.477601886159</v>
      </c>
      <c r="AB55" s="8">
        <v>68193.319838056676</v>
      </c>
      <c r="AC55" s="8">
        <v>68308.55018587361</v>
      </c>
      <c r="AD55" s="8">
        <v>68424.170616113741</v>
      </c>
      <c r="AE55" s="8">
        <v>79257.375381485253</v>
      </c>
      <c r="AF55" s="8">
        <v>79391.983695652176</v>
      </c>
      <c r="AG55" s="8">
        <v>79527.050017012589</v>
      </c>
      <c r="AH55" s="8">
        <v>79662.576687116569</v>
      </c>
      <c r="AI55" s="8">
        <v>79798.566063502905</v>
      </c>
      <c r="AJ55" s="8">
        <v>79935.020519835845</v>
      </c>
      <c r="AK55" s="8">
        <v>80071.942446043162</v>
      </c>
      <c r="AL55" s="8">
        <v>80209.334248455736</v>
      </c>
      <c r="AM55" s="8">
        <v>80347.198349948434</v>
      </c>
      <c r="AN55" s="8">
        <v>80485.537190082643</v>
      </c>
      <c r="AO55" s="8">
        <v>80624.353225250088</v>
      </c>
      <c r="AP55" s="8">
        <v>80763.648928818249</v>
      </c>
      <c r="AQ55" s="8">
        <v>93363.317757009354</v>
      </c>
      <c r="AR55" s="8">
        <v>93525.182038834959</v>
      </c>
      <c r="AS55" s="8">
        <v>93687.608544633564</v>
      </c>
      <c r="AT55" s="8">
        <v>93850.600208768272</v>
      </c>
      <c r="AU55" s="8">
        <v>94014.159986057872</v>
      </c>
      <c r="AV55" s="8">
        <v>94178.290851955317</v>
      </c>
      <c r="AW55" s="8">
        <v>94342.995802728241</v>
      </c>
      <c r="AX55" s="8">
        <v>94508.277855641223</v>
      </c>
      <c r="AY55" s="8">
        <v>94674.140049140056</v>
      </c>
      <c r="AZ55" s="8">
        <v>94840.585443037984</v>
      </c>
      <c r="BA55" s="8">
        <v>95007.617118703783</v>
      </c>
      <c r="BB55" s="8">
        <v>95175.238179251959</v>
      </c>
      <c r="BC55" s="8">
        <v>110207.61863732769</v>
      </c>
      <c r="BD55" s="8">
        <v>110402.74544086403</v>
      </c>
      <c r="BE55" s="8">
        <v>110598.5644288755</v>
      </c>
      <c r="BF55" s="8">
        <v>110795.07929104479</v>
      </c>
      <c r="BG55" s="8">
        <v>110992.29374332503</v>
      </c>
      <c r="BH55" s="8">
        <v>111190.21152817404</v>
      </c>
      <c r="BI55" s="8">
        <v>111388.836414791</v>
      </c>
      <c r="BJ55" s="8">
        <v>111588.17219935577</v>
      </c>
      <c r="BK55" s="8">
        <v>111788.22270527072</v>
      </c>
      <c r="BL55" s="8">
        <v>111988.99178340519</v>
      </c>
      <c r="BM55" s="8">
        <v>112190.48331234258</v>
      </c>
      <c r="BN55" s="8">
        <v>112392.70119863015</v>
      </c>
      <c r="BO55" s="8">
        <v>129978.83735102924</v>
      </c>
      <c r="BP55" s="8">
        <v>130213.96549384951</v>
      </c>
      <c r="BQ55" s="8">
        <v>130449.94585900688</v>
      </c>
      <c r="BR55" s="8">
        <v>130686.78308823532</v>
      </c>
      <c r="BS55" s="8">
        <v>130924.48185703892</v>
      </c>
      <c r="BT55" s="8">
        <v>131163.04687500003</v>
      </c>
      <c r="BU55" s="8">
        <v>131402.4828860898</v>
      </c>
      <c r="BV55" s="8">
        <v>131642.7946689832</v>
      </c>
      <c r="BW55" s="8">
        <v>131883.98703737633</v>
      </c>
      <c r="BX55" s="8">
        <v>132126.06484030839</v>
      </c>
      <c r="BY55" s="8">
        <v>132369.03296248621</v>
      </c>
      <c r="BZ55" s="8">
        <v>132612.89632461313</v>
      </c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</row>
    <row r="56" spans="1:126" x14ac:dyDescent="0.35">
      <c r="B56" t="str">
        <v>ConcreteSlides</v>
      </c>
      <c r="G56" s="8">
        <v>233165.45420630483</v>
      </c>
      <c r="H56" s="8">
        <v>232948.19232202761</v>
      </c>
      <c r="I56" s="8">
        <v>232731.33494693731</v>
      </c>
      <c r="J56" s="8">
        <v>232514.88095238098</v>
      </c>
      <c r="K56" s="8">
        <v>232298.82921390081</v>
      </c>
      <c r="L56" s="8">
        <v>232083.17861121427</v>
      </c>
      <c r="M56" s="8">
        <v>231867.92802819517</v>
      </c>
      <c r="N56" s="8">
        <v>231653.07635285397</v>
      </c>
      <c r="O56" s="8">
        <v>231438.62247731906</v>
      </c>
      <c r="P56" s="8">
        <v>231224.56529781726</v>
      </c>
      <c r="Q56" s="8">
        <v>231010.90371465537</v>
      </c>
      <c r="R56" s="8">
        <v>230797.63663220091</v>
      </c>
      <c r="S56" s="8">
        <v>228232.79837668329</v>
      </c>
      <c r="T56" s="8">
        <v>228022.48433468485</v>
      </c>
      <c r="U56" s="8">
        <v>227812.55754004791</v>
      </c>
      <c r="V56" s="8">
        <v>227603.01692420899</v>
      </c>
      <c r="W56" s="8">
        <v>227393.86142253265</v>
      </c>
      <c r="X56" s="8">
        <v>227185.08997429308</v>
      </c>
      <c r="Y56" s="8">
        <v>226976.70152265643</v>
      </c>
      <c r="Z56" s="8">
        <v>226768.69501466278</v>
      </c>
      <c r="AA56" s="8">
        <v>226561.0694012086</v>
      </c>
      <c r="AB56" s="8">
        <v>226353.82363702892</v>
      </c>
      <c r="AC56" s="8">
        <v>226146.95668067998</v>
      </c>
      <c r="AD56" s="8">
        <v>225940.46749452155</v>
      </c>
      <c r="AE56" s="8">
        <v>223431.86462324398</v>
      </c>
      <c r="AF56" s="8">
        <v>223228.22639445864</v>
      </c>
      <c r="AG56" s="8">
        <v>223024.95902385726</v>
      </c>
      <c r="AH56" s="8">
        <v>222822.06149927221</v>
      </c>
      <c r="AI56" s="8">
        <v>222619.532812216</v>
      </c>
      <c r="AJ56" s="8">
        <v>222417.37195786418</v>
      </c>
      <c r="AK56" s="8">
        <v>222215.57793503907</v>
      </c>
      <c r="AL56" s="8">
        <v>222014.14974619291</v>
      </c>
      <c r="AM56" s="8">
        <v>221813.0863973918</v>
      </c>
      <c r="AN56" s="8">
        <v>221612.38689829898</v>
      </c>
      <c r="AO56" s="8">
        <v>221412.05026215877</v>
      </c>
      <c r="AP56" s="8">
        <v>221212.07550578038</v>
      </c>
      <c r="AQ56" s="8">
        <v>218759.9939541599</v>
      </c>
      <c r="AR56" s="8">
        <v>218562.77073566531</v>
      </c>
      <c r="AS56" s="8">
        <v>218365.90281030445</v>
      </c>
      <c r="AT56" s="8">
        <v>218169.38921886246</v>
      </c>
      <c r="AU56" s="8">
        <v>217973.22900557454</v>
      </c>
      <c r="AV56" s="8">
        <v>217777.42121810993</v>
      </c>
      <c r="AW56" s="8">
        <v>217581.96490755698</v>
      </c>
      <c r="AX56" s="8">
        <v>217386.85912840744</v>
      </c>
      <c r="AY56" s="8">
        <v>217192.10293854147</v>
      </c>
      <c r="AZ56" s="8">
        <v>216997.6953992123</v>
      </c>
      <c r="BA56" s="8">
        <v>216803.63557503131</v>
      </c>
      <c r="BB56" s="8">
        <v>216609.92253395281</v>
      </c>
      <c r="BC56" s="8">
        <v>214214.68015175866</v>
      </c>
      <c r="BD56" s="8">
        <v>214023.62174991082</v>
      </c>
      <c r="BE56" s="8">
        <v>213832.90385492786</v>
      </c>
      <c r="BF56" s="8">
        <v>213642.52555733619</v>
      </c>
      <c r="BG56" s="8">
        <v>213452.48595089844</v>
      </c>
      <c r="BH56" s="8">
        <v>213262.78413259867</v>
      </c>
      <c r="BI56" s="8">
        <v>213073.41920262834</v>
      </c>
      <c r="BJ56" s="8">
        <v>212884.3902643719</v>
      </c>
      <c r="BK56" s="8">
        <v>212695.69642439287</v>
      </c>
      <c r="BL56" s="8">
        <v>212507.33679241943</v>
      </c>
      <c r="BM56" s="8">
        <v>212319.31048133076</v>
      </c>
      <c r="BN56" s="8">
        <v>212131.61660714287</v>
      </c>
      <c r="BO56" s="8">
        <v>209793.56237643526</v>
      </c>
      <c r="BP56" s="8">
        <v>209608.42862919165</v>
      </c>
      <c r="BQ56" s="8">
        <v>209423.62133891732</v>
      </c>
      <c r="BR56" s="8">
        <v>209239.13964288231</v>
      </c>
      <c r="BS56" s="8">
        <v>209054.98268139415</v>
      </c>
      <c r="BT56" s="8">
        <v>208871.14959778404</v>
      </c>
      <c r="BU56" s="8">
        <v>208687.63953839397</v>
      </c>
      <c r="BV56" s="8">
        <v>208504.45165256321</v>
      </c>
      <c r="BW56" s="8">
        <v>208321.58509261534</v>
      </c>
      <c r="BX56" s="8">
        <v>208139.03901384506</v>
      </c>
      <c r="BY56" s="8">
        <v>207956.81257450534</v>
      </c>
      <c r="BZ56" s="8">
        <v>207774.90493579424</v>
      </c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</row>
    <row r="57" spans="1:126" x14ac:dyDescent="0.35">
      <c r="B57" t="str">
        <v>EricTheViking</v>
      </c>
      <c r="G57" s="8">
        <v>99750</v>
      </c>
      <c r="H57" s="8">
        <v>99750</v>
      </c>
      <c r="I57" s="8">
        <v>99750</v>
      </c>
      <c r="J57" s="8">
        <v>99750</v>
      </c>
      <c r="K57" s="8">
        <v>99750</v>
      </c>
      <c r="L57" s="8">
        <v>99750</v>
      </c>
      <c r="M57" s="8">
        <v>99750</v>
      </c>
      <c r="N57" s="8">
        <v>99750</v>
      </c>
      <c r="O57" s="8">
        <v>99750</v>
      </c>
      <c r="P57" s="8">
        <v>99750</v>
      </c>
      <c r="Q57" s="8">
        <v>99750</v>
      </c>
      <c r="R57" s="8">
        <v>99750</v>
      </c>
      <c r="S57" s="8">
        <v>111919.5</v>
      </c>
      <c r="T57" s="8">
        <v>111919.5</v>
      </c>
      <c r="U57" s="8">
        <v>111919.5</v>
      </c>
      <c r="V57" s="8">
        <v>111919.5</v>
      </c>
      <c r="W57" s="8">
        <v>111919.5</v>
      </c>
      <c r="X57" s="8">
        <v>111919.5</v>
      </c>
      <c r="Y57" s="8">
        <v>111919.5</v>
      </c>
      <c r="Z57" s="8">
        <v>111919.5</v>
      </c>
      <c r="AA57" s="8">
        <v>111919.5</v>
      </c>
      <c r="AB57" s="8">
        <v>111919.5</v>
      </c>
      <c r="AC57" s="8">
        <v>111919.5</v>
      </c>
      <c r="AD57" s="8">
        <v>111919.5</v>
      </c>
      <c r="AE57" s="8">
        <v>125573.67899999999</v>
      </c>
      <c r="AF57" s="8">
        <v>125573.67899999999</v>
      </c>
      <c r="AG57" s="8">
        <v>125573.67899999999</v>
      </c>
      <c r="AH57" s="8">
        <v>125573.67899999999</v>
      </c>
      <c r="AI57" s="8">
        <v>125573.67899999999</v>
      </c>
      <c r="AJ57" s="8">
        <v>125573.67899999999</v>
      </c>
      <c r="AK57" s="8">
        <v>125573.67899999999</v>
      </c>
      <c r="AL57" s="8">
        <v>125573.67899999999</v>
      </c>
      <c r="AM57" s="8">
        <v>125573.67899999999</v>
      </c>
      <c r="AN57" s="8">
        <v>125573.67899999999</v>
      </c>
      <c r="AO57" s="8">
        <v>125573.67899999999</v>
      </c>
      <c r="AP57" s="8">
        <v>125573.67899999999</v>
      </c>
      <c r="AQ57" s="8">
        <v>140893.66783799999</v>
      </c>
      <c r="AR57" s="8">
        <v>140893.66783799999</v>
      </c>
      <c r="AS57" s="8">
        <v>140893.66783799999</v>
      </c>
      <c r="AT57" s="8">
        <v>140893.66783799999</v>
      </c>
      <c r="AU57" s="8">
        <v>140893.66783799999</v>
      </c>
      <c r="AV57" s="8">
        <v>140893.66783799999</v>
      </c>
      <c r="AW57" s="8">
        <v>140893.66783799999</v>
      </c>
      <c r="AX57" s="8">
        <v>140893.66783799999</v>
      </c>
      <c r="AY57" s="8">
        <v>140893.66783799999</v>
      </c>
      <c r="AZ57" s="8">
        <v>140893.66783799999</v>
      </c>
      <c r="BA57" s="8">
        <v>140893.66783799999</v>
      </c>
      <c r="BB57" s="8">
        <v>140893.66783799999</v>
      </c>
      <c r="BC57" s="8">
        <v>158093.492575032</v>
      </c>
      <c r="BD57" s="8">
        <v>158093.492575032</v>
      </c>
      <c r="BE57" s="8">
        <v>158093.492575032</v>
      </c>
      <c r="BF57" s="8">
        <v>158093.492575032</v>
      </c>
      <c r="BG57" s="8">
        <v>158093.492575032</v>
      </c>
      <c r="BH57" s="8">
        <v>158093.492575032</v>
      </c>
      <c r="BI57" s="8">
        <v>158093.492575032</v>
      </c>
      <c r="BJ57" s="8">
        <v>158093.492575032</v>
      </c>
      <c r="BK57" s="8">
        <v>158093.492575032</v>
      </c>
      <c r="BL57" s="8">
        <v>158093.492575032</v>
      </c>
      <c r="BM57" s="8">
        <v>158093.492575032</v>
      </c>
      <c r="BN57" s="8">
        <v>158093.492575032</v>
      </c>
      <c r="BO57" s="8">
        <v>177378.6960279835</v>
      </c>
      <c r="BP57" s="8">
        <v>177378.6960279835</v>
      </c>
      <c r="BQ57" s="8">
        <v>177378.6960279835</v>
      </c>
      <c r="BR57" s="8">
        <v>177378.6960279835</v>
      </c>
      <c r="BS57" s="8">
        <v>177378.6960279835</v>
      </c>
      <c r="BT57" s="8">
        <v>177378.6960279835</v>
      </c>
      <c r="BU57" s="8">
        <v>177378.6960279835</v>
      </c>
      <c r="BV57" s="8">
        <v>177378.6960279835</v>
      </c>
      <c r="BW57" s="8">
        <v>177378.6960279835</v>
      </c>
      <c r="BX57" s="8">
        <v>177378.6960279835</v>
      </c>
      <c r="BY57" s="8">
        <v>177378.6960279835</v>
      </c>
      <c r="BZ57" s="8">
        <v>177378.6960279835</v>
      </c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</row>
    <row r="58" spans="1:126" x14ac:dyDescent="0.35">
      <c r="B58" t="str">
        <v>CliftonNotepaper</v>
      </c>
      <c r="G58">
        <v>2000</v>
      </c>
      <c r="H58">
        <v>2000</v>
      </c>
      <c r="I58">
        <v>2000</v>
      </c>
      <c r="J58">
        <v>2000</v>
      </c>
      <c r="K58">
        <v>2000</v>
      </c>
      <c r="L58">
        <v>2000</v>
      </c>
      <c r="M58">
        <v>2000</v>
      </c>
      <c r="N58">
        <v>2000</v>
      </c>
      <c r="O58">
        <v>2000</v>
      </c>
      <c r="P58">
        <v>2000</v>
      </c>
      <c r="Q58">
        <v>2000</v>
      </c>
      <c r="R58">
        <v>2000</v>
      </c>
      <c r="S58">
        <v>2101.1999999999998</v>
      </c>
      <c r="T58">
        <v>2101.1999999999998</v>
      </c>
      <c r="U58">
        <v>2101.1999999999998</v>
      </c>
      <c r="V58">
        <v>2101.1999999999998</v>
      </c>
      <c r="W58">
        <v>2101.1999999999998</v>
      </c>
      <c r="X58">
        <v>2101.1999999999998</v>
      </c>
      <c r="Y58">
        <v>2101.1999999999998</v>
      </c>
      <c r="Z58">
        <v>2101.1999999999998</v>
      </c>
      <c r="AA58">
        <v>2101.1999999999998</v>
      </c>
      <c r="AB58">
        <v>2101.1999999999998</v>
      </c>
      <c r="AC58">
        <v>2101.1999999999998</v>
      </c>
      <c r="AD58">
        <v>2101.1999999999998</v>
      </c>
      <c r="AE58">
        <v>2207.7287999999999</v>
      </c>
      <c r="AF58">
        <v>2207.7287999999999</v>
      </c>
      <c r="AG58">
        <v>2207.7287999999999</v>
      </c>
      <c r="AH58">
        <v>2207.7287999999999</v>
      </c>
      <c r="AI58">
        <v>2207.7287999999999</v>
      </c>
      <c r="AJ58">
        <v>2207.7287999999999</v>
      </c>
      <c r="AK58">
        <v>2207.7287999999999</v>
      </c>
      <c r="AL58">
        <v>2207.7287999999999</v>
      </c>
      <c r="AM58">
        <v>2207.7287999999999</v>
      </c>
      <c r="AN58">
        <v>2207.7287999999999</v>
      </c>
      <c r="AO58">
        <v>2207.7287999999999</v>
      </c>
      <c r="AP58">
        <v>2207.7287999999999</v>
      </c>
      <c r="AQ58">
        <v>2319.8006879999998</v>
      </c>
      <c r="AR58">
        <v>2319.8006879999998</v>
      </c>
      <c r="AS58">
        <v>2319.8006879999998</v>
      </c>
      <c r="AT58">
        <v>2319.8006879999998</v>
      </c>
      <c r="AU58">
        <v>2319.8006879999998</v>
      </c>
      <c r="AV58">
        <v>2319.8006879999998</v>
      </c>
      <c r="AW58">
        <v>2319.8006879999998</v>
      </c>
      <c r="AX58">
        <v>2319.8006879999998</v>
      </c>
      <c r="AY58">
        <v>2319.8006879999998</v>
      </c>
      <c r="AZ58">
        <v>2319.8006879999998</v>
      </c>
      <c r="BA58">
        <v>2319.8006879999998</v>
      </c>
      <c r="BB58">
        <v>2319.8006879999998</v>
      </c>
      <c r="BC58">
        <v>2437.6372243199999</v>
      </c>
      <c r="BD58">
        <v>2437.6372243199999</v>
      </c>
      <c r="BE58">
        <v>2437.6372243199999</v>
      </c>
      <c r="BF58">
        <v>2437.6372243199999</v>
      </c>
      <c r="BG58">
        <v>2437.6372243199999</v>
      </c>
      <c r="BH58">
        <v>2437.6372243199999</v>
      </c>
      <c r="BI58">
        <v>2437.6372243199999</v>
      </c>
      <c r="BJ58">
        <v>2437.6372243199999</v>
      </c>
      <c r="BK58">
        <v>2437.6372243199999</v>
      </c>
      <c r="BL58">
        <v>2437.6372243199999</v>
      </c>
      <c r="BM58">
        <v>2437.6372243199999</v>
      </c>
      <c r="BN58">
        <v>2437.6372243199999</v>
      </c>
      <c r="BO58">
        <v>2561.467463424</v>
      </c>
      <c r="BP58">
        <v>2561.467463424</v>
      </c>
      <c r="BQ58">
        <v>2561.467463424</v>
      </c>
      <c r="BR58">
        <v>2561.467463424</v>
      </c>
      <c r="BS58">
        <v>2561.467463424</v>
      </c>
      <c r="BT58">
        <v>2561.467463424</v>
      </c>
      <c r="BU58">
        <v>2561.467463424</v>
      </c>
      <c r="BV58">
        <v>2561.467463424</v>
      </c>
      <c r="BW58">
        <v>2561.467463424</v>
      </c>
      <c r="BX58">
        <v>2561.467463424</v>
      </c>
      <c r="BY58">
        <v>2561.467463424</v>
      </c>
      <c r="BZ58">
        <v>2561.467463424</v>
      </c>
    </row>
    <row r="59" spans="1:126" x14ac:dyDescent="0.35">
      <c r="G59" s="8"/>
    </row>
    <row r="60" spans="1:126" ht="15" thickBot="1" x14ac:dyDescent="0.4">
      <c r="A60" s="30" t="s">
        <v>172</v>
      </c>
      <c r="B60" s="30"/>
      <c r="C60" s="30"/>
      <c r="D60" s="30"/>
      <c r="E60" s="30"/>
      <c r="F60" s="30"/>
      <c r="G60" s="31" cm="1">
        <f t="array" ref="G60:BZ60">MMULT(_xlfn.SEQUENCE(1,ROWS(tblProducts[Products]),1,0),_xlfn.ANCHORARRAY(G52))</f>
        <v>1228953.5366267525</v>
      </c>
      <c r="H60" s="31">
        <v>1230266.6836458093</v>
      </c>
      <c r="I60" s="31">
        <v>1231585.974725656</v>
      </c>
      <c r="J60" s="31">
        <v>1232911.4411326065</v>
      </c>
      <c r="K60" s="31">
        <v>1234243.1143817201</v>
      </c>
      <c r="L60" s="31">
        <v>1235581.026239096</v>
      </c>
      <c r="M60" s="31">
        <v>1236925.2087241951</v>
      </c>
      <c r="N60" s="31">
        <v>1238275.6941121884</v>
      </c>
      <c r="O60" s="31">
        <v>1239632.5149363326</v>
      </c>
      <c r="P60" s="31">
        <v>1240995.7039903719</v>
      </c>
      <c r="Q60" s="31">
        <v>1242365.2943309704</v>
      </c>
      <c r="R60" s="31">
        <v>1243741.3192801706</v>
      </c>
      <c r="S60" s="31">
        <v>1299501.5335496499</v>
      </c>
      <c r="T60" s="31">
        <v>1300968.7159106946</v>
      </c>
      <c r="U60" s="31">
        <v>1302442.7163956419</v>
      </c>
      <c r="V60" s="31">
        <v>1303923.5710463063</v>
      </c>
      <c r="W60" s="31">
        <v>1305411.3161949071</v>
      </c>
      <c r="X60" s="31">
        <v>1306905.9884668239</v>
      </c>
      <c r="Y60" s="31">
        <v>1308407.6247833825</v>
      </c>
      <c r="Z60" s="31">
        <v>1309916.2623646758</v>
      </c>
      <c r="AA60" s="31">
        <v>1311431.938732418</v>
      </c>
      <c r="AB60" s="31">
        <v>1312954.6917128304</v>
      </c>
      <c r="AC60" s="31">
        <v>1314484.5594395634</v>
      </c>
      <c r="AD60" s="31">
        <v>1316021.5803566533</v>
      </c>
      <c r="AE60" s="31">
        <v>1377564.7216736875</v>
      </c>
      <c r="AF60" s="31">
        <v>1379203.1130078726</v>
      </c>
      <c r="AG60" s="31">
        <v>1380849.0965455088</v>
      </c>
      <c r="AH60" s="31">
        <v>1382502.7138985055</v>
      </c>
      <c r="AI60" s="31">
        <v>1384164.0070190791</v>
      </c>
      <c r="AJ60" s="31">
        <v>1385833.0182030688</v>
      </c>
      <c r="AK60" s="31">
        <v>1387509.790093296</v>
      </c>
      <c r="AL60" s="31">
        <v>1389194.3656829603</v>
      </c>
      <c r="AM60" s="31">
        <v>1390886.7883190794</v>
      </c>
      <c r="AN60" s="31">
        <v>1392587.1017059681</v>
      </c>
      <c r="AO60" s="31">
        <v>1394295.3499087605</v>
      </c>
      <c r="AP60" s="31">
        <v>1396011.5773569762</v>
      </c>
      <c r="AQ60" s="31">
        <v>1463670.2696792984</v>
      </c>
      <c r="AR60" s="31">
        <v>1465499.1758937098</v>
      </c>
      <c r="AS60" s="31">
        <v>1467336.5640218074</v>
      </c>
      <c r="AT60" s="31">
        <v>1469182.4821922863</v>
      </c>
      <c r="AU60" s="31">
        <v>1471036.9789341087</v>
      </c>
      <c r="AV60" s="31">
        <v>1472900.1031805123</v>
      </c>
      <c r="AW60" s="31">
        <v>1474771.9042730657</v>
      </c>
      <c r="AX60" s="31">
        <v>1476652.4319657779</v>
      </c>
      <c r="AY60" s="31">
        <v>1478541.7364292557</v>
      </c>
      <c r="AZ60" s="31">
        <v>1480439.8682549123</v>
      </c>
      <c r="BA60" s="31">
        <v>1482346.8784592289</v>
      </c>
      <c r="BB60" s="31">
        <v>1484262.8184880693</v>
      </c>
      <c r="BC60" s="31">
        <v>1558838.0136109297</v>
      </c>
      <c r="BD60" s="31">
        <v>1560879.5709643406</v>
      </c>
      <c r="BE60" s="31">
        <v>1562930.6345821768</v>
      </c>
      <c r="BF60" s="31">
        <v>1564991.2602393443</v>
      </c>
      <c r="BG60" s="31">
        <v>1567061.5041832468</v>
      </c>
      <c r="BH60" s="31">
        <v>1569141.4231386445</v>
      </c>
      <c r="BI60" s="31">
        <v>1571231.0743125756</v>
      </c>
      <c r="BJ60" s="31">
        <v>1573330.5153993377</v>
      </c>
      <c r="BK60" s="31">
        <v>1575439.8045855346</v>
      </c>
      <c r="BL60" s="31">
        <v>1577559.0005551835</v>
      </c>
      <c r="BM60" s="31">
        <v>1579688.1624948906</v>
      </c>
      <c r="BN60" s="31">
        <v>1581827.3500990893</v>
      </c>
      <c r="BO60" s="31">
        <v>1664099.5275729587</v>
      </c>
      <c r="BP60" s="31">
        <v>1666379.0312437599</v>
      </c>
      <c r="BQ60" s="31">
        <v>1668669.2230806567</v>
      </c>
      <c r="BR60" s="31">
        <v>1670970.1678628328</v>
      </c>
      <c r="BS60" s="31">
        <v>1673281.9309293134</v>
      </c>
      <c r="BT60" s="31">
        <v>1675604.5781848812</v>
      </c>
      <c r="BU60" s="31">
        <v>1677938.1761060643</v>
      </c>
      <c r="BV60" s="31">
        <v>1680282.7917472029</v>
      </c>
      <c r="BW60" s="31">
        <v>1682638.4927465958</v>
      </c>
      <c r="BX60" s="31">
        <v>1685005.347332726</v>
      </c>
      <c r="BY60" s="31">
        <v>1687383.4243305628</v>
      </c>
      <c r="BZ60" s="31">
        <v>1689772.793167955</v>
      </c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</row>
    <row r="61" spans="1:126" ht="15" thickTop="1" x14ac:dyDescent="0.35"/>
    <row r="63" spans="1:126" ht="15" thickBot="1" x14ac:dyDescent="0.4">
      <c r="A63" s="27" t="s">
        <v>21</v>
      </c>
      <c r="B63" s="27"/>
      <c r="C63" s="27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</row>
    <row r="64" spans="1:126" x14ac:dyDescent="0.35">
      <c r="B64" t="str" cm="1">
        <f t="array" ref="B64:B70">tblProducts[Products]</f>
        <v>NerveVibes</v>
      </c>
      <c r="D64" s="7" cm="1">
        <f t="array" ref="D64:D70">tblProducts[GP Margin %]</f>
        <v>0.45</v>
      </c>
      <c r="E64" s="7"/>
      <c r="G64" s="7" cm="1">
        <f t="array" ref="G64:BZ70">1-_xlfn.ANCHORARRAY(D64)*_xlfn.ANCHORARRAY(G13)</f>
        <v>0.55000000000000004</v>
      </c>
      <c r="H64" s="7">
        <v>0.55000000000000004</v>
      </c>
      <c r="I64" s="7">
        <v>0.55000000000000004</v>
      </c>
      <c r="J64" s="7">
        <v>0.55000000000000004</v>
      </c>
      <c r="K64" s="7">
        <v>0.55000000000000004</v>
      </c>
      <c r="L64" s="7">
        <v>0.55000000000000004</v>
      </c>
      <c r="M64" s="7">
        <v>0.55000000000000004</v>
      </c>
      <c r="N64" s="7">
        <v>0.55000000000000004</v>
      </c>
      <c r="O64" s="7">
        <v>0.55000000000000004</v>
      </c>
      <c r="P64" s="7">
        <v>0.55000000000000004</v>
      </c>
      <c r="Q64" s="7">
        <v>0.55000000000000004</v>
      </c>
      <c r="R64" s="7">
        <v>0.55000000000000004</v>
      </c>
      <c r="S64" s="7">
        <v>0.55000000000000004</v>
      </c>
      <c r="T64" s="7">
        <v>0.55000000000000004</v>
      </c>
      <c r="U64" s="7">
        <v>0.55000000000000004</v>
      </c>
      <c r="V64" s="7">
        <v>0.55000000000000004</v>
      </c>
      <c r="W64" s="7">
        <v>0.55000000000000004</v>
      </c>
      <c r="X64" s="7">
        <v>0.55000000000000004</v>
      </c>
      <c r="Y64" s="7">
        <v>0.55000000000000004</v>
      </c>
      <c r="Z64" s="7">
        <v>0.55000000000000004</v>
      </c>
      <c r="AA64" s="7">
        <v>0.55000000000000004</v>
      </c>
      <c r="AB64" s="7">
        <v>0.55000000000000004</v>
      </c>
      <c r="AC64" s="7">
        <v>0.55000000000000004</v>
      </c>
      <c r="AD64" s="7">
        <v>0.55000000000000004</v>
      </c>
      <c r="AE64" s="7">
        <v>0.55000000000000004</v>
      </c>
      <c r="AF64" s="7">
        <v>0.55000000000000004</v>
      </c>
      <c r="AG64" s="7">
        <v>0.55000000000000004</v>
      </c>
      <c r="AH64" s="7">
        <v>0.55000000000000004</v>
      </c>
      <c r="AI64" s="7">
        <v>0.55000000000000004</v>
      </c>
      <c r="AJ64" s="7">
        <v>0.55000000000000004</v>
      </c>
      <c r="AK64" s="7">
        <v>0.55000000000000004</v>
      </c>
      <c r="AL64" s="7">
        <v>0.55000000000000004</v>
      </c>
      <c r="AM64" s="7">
        <v>0.55000000000000004</v>
      </c>
      <c r="AN64" s="7">
        <v>0.55000000000000004</v>
      </c>
      <c r="AO64" s="7">
        <v>0.55000000000000004</v>
      </c>
      <c r="AP64" s="7">
        <v>0.55000000000000004</v>
      </c>
      <c r="AQ64" s="7">
        <v>0.55000000000000004</v>
      </c>
      <c r="AR64" s="7">
        <v>0.55000000000000004</v>
      </c>
      <c r="AS64" s="7">
        <v>0.55000000000000004</v>
      </c>
      <c r="AT64" s="7">
        <v>0.55000000000000004</v>
      </c>
      <c r="AU64" s="7">
        <v>0.55000000000000004</v>
      </c>
      <c r="AV64" s="7">
        <v>0.55000000000000004</v>
      </c>
      <c r="AW64" s="7">
        <v>0.55000000000000004</v>
      </c>
      <c r="AX64" s="7">
        <v>0.55000000000000004</v>
      </c>
      <c r="AY64" s="7">
        <v>0.55000000000000004</v>
      </c>
      <c r="AZ64" s="7">
        <v>0.55000000000000004</v>
      </c>
      <c r="BA64" s="7">
        <v>0.55000000000000004</v>
      </c>
      <c r="BB64" s="7">
        <v>0.55000000000000004</v>
      </c>
      <c r="BC64" s="7">
        <v>0.55000000000000004</v>
      </c>
      <c r="BD64" s="7">
        <v>0.55000000000000004</v>
      </c>
      <c r="BE64" s="7">
        <v>0.55000000000000004</v>
      </c>
      <c r="BF64" s="7">
        <v>0.55000000000000004</v>
      </c>
      <c r="BG64" s="7">
        <v>0.55000000000000004</v>
      </c>
      <c r="BH64" s="7">
        <v>0.55000000000000004</v>
      </c>
      <c r="BI64" s="7">
        <v>0.55000000000000004</v>
      </c>
      <c r="BJ64" s="7">
        <v>0.55000000000000004</v>
      </c>
      <c r="BK64" s="7">
        <v>0.55000000000000004</v>
      </c>
      <c r="BL64" s="7">
        <v>0.55000000000000004</v>
      </c>
      <c r="BM64" s="7">
        <v>0.55000000000000004</v>
      </c>
      <c r="BN64" s="7">
        <v>0.55000000000000004</v>
      </c>
      <c r="BO64" s="7">
        <v>0.55000000000000004</v>
      </c>
      <c r="BP64" s="7">
        <v>0.55000000000000004</v>
      </c>
      <c r="BQ64" s="7">
        <v>0.55000000000000004</v>
      </c>
      <c r="BR64" s="7">
        <v>0.55000000000000004</v>
      </c>
      <c r="BS64" s="7">
        <v>0.55000000000000004</v>
      </c>
      <c r="BT64" s="7">
        <v>0.55000000000000004</v>
      </c>
      <c r="BU64" s="7">
        <v>0.55000000000000004</v>
      </c>
      <c r="BV64" s="7">
        <v>0.55000000000000004</v>
      </c>
      <c r="BW64" s="7">
        <v>0.55000000000000004</v>
      </c>
      <c r="BX64" s="7">
        <v>0.55000000000000004</v>
      </c>
      <c r="BY64" s="7">
        <v>0.55000000000000004</v>
      </c>
      <c r="BZ64" s="7">
        <v>0.55000000000000004</v>
      </c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</row>
    <row r="65" spans="1:126" x14ac:dyDescent="0.35">
      <c r="B65" t="str">
        <v>AutoShoes</v>
      </c>
      <c r="D65" s="7">
        <v>0.55000000000000004</v>
      </c>
      <c r="E65" s="7"/>
      <c r="G65" s="7">
        <v>0.44999999999999996</v>
      </c>
      <c r="H65" s="7">
        <v>0.44999999999999996</v>
      </c>
      <c r="I65" s="7">
        <v>0.44999999999999996</v>
      </c>
      <c r="J65" s="7">
        <v>0.44999999999999996</v>
      </c>
      <c r="K65" s="7">
        <v>0.44999999999999996</v>
      </c>
      <c r="L65" s="7">
        <v>0.44999999999999996</v>
      </c>
      <c r="M65" s="7">
        <v>0.44999999999999996</v>
      </c>
      <c r="N65" s="7">
        <v>0.44999999999999996</v>
      </c>
      <c r="O65" s="7">
        <v>0.44999999999999996</v>
      </c>
      <c r="P65" s="7">
        <v>0.44999999999999996</v>
      </c>
      <c r="Q65" s="7">
        <v>0.44999999999999996</v>
      </c>
      <c r="R65" s="7">
        <v>0.44999999999999996</v>
      </c>
      <c r="S65" s="7">
        <v>0.44999999999999996</v>
      </c>
      <c r="T65" s="7">
        <v>0.44999999999999996</v>
      </c>
      <c r="U65" s="7">
        <v>0.44999999999999996</v>
      </c>
      <c r="V65" s="7">
        <v>0.44999999999999996</v>
      </c>
      <c r="W65" s="7">
        <v>0.44999999999999996</v>
      </c>
      <c r="X65" s="7">
        <v>0.44999999999999996</v>
      </c>
      <c r="Y65" s="7">
        <v>0.44999999999999996</v>
      </c>
      <c r="Z65" s="7">
        <v>0.44999999999999996</v>
      </c>
      <c r="AA65" s="7">
        <v>0.44999999999999996</v>
      </c>
      <c r="AB65" s="7">
        <v>0.44999999999999996</v>
      </c>
      <c r="AC65" s="7">
        <v>0.44999999999999996</v>
      </c>
      <c r="AD65" s="7">
        <v>0.44999999999999996</v>
      </c>
      <c r="AE65" s="7">
        <v>0.44999999999999996</v>
      </c>
      <c r="AF65" s="7">
        <v>0.44999999999999996</v>
      </c>
      <c r="AG65" s="7">
        <v>0.44999999999999996</v>
      </c>
      <c r="AH65" s="7">
        <v>0.44999999999999996</v>
      </c>
      <c r="AI65" s="7">
        <v>0.44999999999999996</v>
      </c>
      <c r="AJ65" s="7">
        <v>0.44999999999999996</v>
      </c>
      <c r="AK65" s="7">
        <v>0.44999999999999996</v>
      </c>
      <c r="AL65" s="7">
        <v>0.44999999999999996</v>
      </c>
      <c r="AM65" s="7">
        <v>0.44999999999999996</v>
      </c>
      <c r="AN65" s="7">
        <v>0.44999999999999996</v>
      </c>
      <c r="AO65" s="7">
        <v>0.44999999999999996</v>
      </c>
      <c r="AP65" s="7">
        <v>0.44999999999999996</v>
      </c>
      <c r="AQ65" s="7">
        <v>0.44999999999999996</v>
      </c>
      <c r="AR65" s="7">
        <v>0.44999999999999996</v>
      </c>
      <c r="AS65" s="7">
        <v>0.44999999999999996</v>
      </c>
      <c r="AT65" s="7">
        <v>0.44999999999999996</v>
      </c>
      <c r="AU65" s="7">
        <v>0.44999999999999996</v>
      </c>
      <c r="AV65" s="7">
        <v>0.44999999999999996</v>
      </c>
      <c r="AW65" s="7">
        <v>0.44999999999999996</v>
      </c>
      <c r="AX65" s="7">
        <v>0.44999999999999996</v>
      </c>
      <c r="AY65" s="7">
        <v>0.44999999999999996</v>
      </c>
      <c r="AZ65" s="7">
        <v>0.44999999999999996</v>
      </c>
      <c r="BA65" s="7">
        <v>0.44999999999999996</v>
      </c>
      <c r="BB65" s="7">
        <v>0.44999999999999996</v>
      </c>
      <c r="BC65" s="7">
        <v>0.44999999999999996</v>
      </c>
      <c r="BD65" s="7">
        <v>0.44999999999999996</v>
      </c>
      <c r="BE65" s="7">
        <v>0.44999999999999996</v>
      </c>
      <c r="BF65" s="7">
        <v>0.44999999999999996</v>
      </c>
      <c r="BG65" s="7">
        <v>0.44999999999999996</v>
      </c>
      <c r="BH65" s="7">
        <v>0.44999999999999996</v>
      </c>
      <c r="BI65" s="7">
        <v>0.44999999999999996</v>
      </c>
      <c r="BJ65" s="7">
        <v>0.44999999999999996</v>
      </c>
      <c r="BK65" s="7">
        <v>0.44999999999999996</v>
      </c>
      <c r="BL65" s="7">
        <v>0.44999999999999996</v>
      </c>
      <c r="BM65" s="7">
        <v>0.44999999999999996</v>
      </c>
      <c r="BN65" s="7">
        <v>0.44999999999999996</v>
      </c>
      <c r="BO65" s="7">
        <v>0.44999999999999996</v>
      </c>
      <c r="BP65" s="7">
        <v>0.44999999999999996</v>
      </c>
      <c r="BQ65" s="7">
        <v>0.44999999999999996</v>
      </c>
      <c r="BR65" s="7">
        <v>0.44999999999999996</v>
      </c>
      <c r="BS65" s="7">
        <v>0.44999999999999996</v>
      </c>
      <c r="BT65" s="7">
        <v>0.44999999999999996</v>
      </c>
      <c r="BU65" s="7">
        <v>0.44999999999999996</v>
      </c>
      <c r="BV65" s="7">
        <v>0.44999999999999996</v>
      </c>
      <c r="BW65" s="7">
        <v>0.44999999999999996</v>
      </c>
      <c r="BX65" s="7">
        <v>0.44999999999999996</v>
      </c>
      <c r="BY65" s="7">
        <v>0.44999999999999996</v>
      </c>
      <c r="BZ65" s="7">
        <v>0.44999999999999996</v>
      </c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</row>
    <row r="66" spans="1:126" x14ac:dyDescent="0.35">
      <c r="B66" t="str">
        <v>GorillaWagon</v>
      </c>
      <c r="D66" s="7">
        <v>0.6</v>
      </c>
      <c r="E66" s="7"/>
      <c r="G66" s="7">
        <v>0.4</v>
      </c>
      <c r="H66" s="7">
        <v>0.4</v>
      </c>
      <c r="I66" s="7">
        <v>0.4</v>
      </c>
      <c r="J66" s="7">
        <v>0.4</v>
      </c>
      <c r="K66" s="7">
        <v>0.4</v>
      </c>
      <c r="L66" s="7">
        <v>0.4</v>
      </c>
      <c r="M66" s="7">
        <v>0.4</v>
      </c>
      <c r="N66" s="7">
        <v>0.4</v>
      </c>
      <c r="O66" s="7">
        <v>0.4</v>
      </c>
      <c r="P66" s="7">
        <v>0.4</v>
      </c>
      <c r="Q66" s="7">
        <v>0.4</v>
      </c>
      <c r="R66" s="7">
        <v>0.4</v>
      </c>
      <c r="S66" s="7">
        <v>0.4</v>
      </c>
      <c r="T66" s="7">
        <v>0.4</v>
      </c>
      <c r="U66" s="7">
        <v>0.4</v>
      </c>
      <c r="V66" s="7">
        <v>0.4</v>
      </c>
      <c r="W66" s="7">
        <v>0.4</v>
      </c>
      <c r="X66" s="7">
        <v>0.4</v>
      </c>
      <c r="Y66" s="7">
        <v>0.4</v>
      </c>
      <c r="Z66" s="7">
        <v>0.4</v>
      </c>
      <c r="AA66" s="7">
        <v>0.4</v>
      </c>
      <c r="AB66" s="7">
        <v>0.4</v>
      </c>
      <c r="AC66" s="7">
        <v>0.4</v>
      </c>
      <c r="AD66" s="7">
        <v>0.4</v>
      </c>
      <c r="AE66" s="7">
        <v>0.4</v>
      </c>
      <c r="AF66" s="7">
        <v>0.4</v>
      </c>
      <c r="AG66" s="7">
        <v>0.4</v>
      </c>
      <c r="AH66" s="7">
        <v>0.4</v>
      </c>
      <c r="AI66" s="7">
        <v>0.4</v>
      </c>
      <c r="AJ66" s="7">
        <v>0.4</v>
      </c>
      <c r="AK66" s="7">
        <v>0.4</v>
      </c>
      <c r="AL66" s="7">
        <v>0.4</v>
      </c>
      <c r="AM66" s="7">
        <v>0.4</v>
      </c>
      <c r="AN66" s="7">
        <v>0.4</v>
      </c>
      <c r="AO66" s="7">
        <v>0.4</v>
      </c>
      <c r="AP66" s="7">
        <v>0.4</v>
      </c>
      <c r="AQ66" s="7">
        <v>0.4</v>
      </c>
      <c r="AR66" s="7">
        <v>0.4</v>
      </c>
      <c r="AS66" s="7">
        <v>0.4</v>
      </c>
      <c r="AT66" s="7">
        <v>0.4</v>
      </c>
      <c r="AU66" s="7">
        <v>0.4</v>
      </c>
      <c r="AV66" s="7">
        <v>0.4</v>
      </c>
      <c r="AW66" s="7">
        <v>0.4</v>
      </c>
      <c r="AX66" s="7">
        <v>0.4</v>
      </c>
      <c r="AY66" s="7">
        <v>0.4</v>
      </c>
      <c r="AZ66" s="7">
        <v>0.4</v>
      </c>
      <c r="BA66" s="7">
        <v>0.4</v>
      </c>
      <c r="BB66" s="7">
        <v>0.4</v>
      </c>
      <c r="BC66" s="7">
        <v>0.4</v>
      </c>
      <c r="BD66" s="7">
        <v>0.4</v>
      </c>
      <c r="BE66" s="7">
        <v>0.4</v>
      </c>
      <c r="BF66" s="7">
        <v>0.4</v>
      </c>
      <c r="BG66" s="7">
        <v>0.4</v>
      </c>
      <c r="BH66" s="7">
        <v>0.4</v>
      </c>
      <c r="BI66" s="7">
        <v>0.4</v>
      </c>
      <c r="BJ66" s="7">
        <v>0.4</v>
      </c>
      <c r="BK66" s="7">
        <v>0.4</v>
      </c>
      <c r="BL66" s="7">
        <v>0.4</v>
      </c>
      <c r="BM66" s="7">
        <v>0.4</v>
      </c>
      <c r="BN66" s="7">
        <v>0.4</v>
      </c>
      <c r="BO66" s="7">
        <v>0.4</v>
      </c>
      <c r="BP66" s="7">
        <v>0.4</v>
      </c>
      <c r="BQ66" s="7">
        <v>0.4</v>
      </c>
      <c r="BR66" s="7">
        <v>0.4</v>
      </c>
      <c r="BS66" s="7">
        <v>0.4</v>
      </c>
      <c r="BT66" s="7">
        <v>0.4</v>
      </c>
      <c r="BU66" s="7">
        <v>0.4</v>
      </c>
      <c r="BV66" s="7">
        <v>0.4</v>
      </c>
      <c r="BW66" s="7">
        <v>0.4</v>
      </c>
      <c r="BX66" s="7">
        <v>0.4</v>
      </c>
      <c r="BY66" s="7">
        <v>0.4</v>
      </c>
      <c r="BZ66" s="7">
        <v>0.4</v>
      </c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</row>
    <row r="67" spans="1:126" x14ac:dyDescent="0.35">
      <c r="B67" t="str">
        <v>FlameDryers</v>
      </c>
      <c r="D67" s="7">
        <v>0.7</v>
      </c>
      <c r="E67" s="7"/>
      <c r="G67" s="7">
        <v>0.30000000000000004</v>
      </c>
      <c r="H67" s="7">
        <v>0.30000000000000004</v>
      </c>
      <c r="I67" s="7">
        <v>0.30000000000000004</v>
      </c>
      <c r="J67" s="7">
        <v>0.30000000000000004</v>
      </c>
      <c r="K67" s="7">
        <v>0.30000000000000004</v>
      </c>
      <c r="L67" s="7">
        <v>0.30000000000000004</v>
      </c>
      <c r="M67" s="7">
        <v>0.30000000000000004</v>
      </c>
      <c r="N67" s="7">
        <v>0.30000000000000004</v>
      </c>
      <c r="O67" s="7">
        <v>0.30000000000000004</v>
      </c>
      <c r="P67" s="7">
        <v>0.30000000000000004</v>
      </c>
      <c r="Q67" s="7">
        <v>0.30000000000000004</v>
      </c>
      <c r="R67" s="7">
        <v>0.30000000000000004</v>
      </c>
      <c r="S67" s="7">
        <v>0.30000000000000004</v>
      </c>
      <c r="T67" s="7">
        <v>0.30000000000000004</v>
      </c>
      <c r="U67" s="7">
        <v>0.30000000000000004</v>
      </c>
      <c r="V67" s="7">
        <v>0.30000000000000004</v>
      </c>
      <c r="W67" s="7">
        <v>0.30000000000000004</v>
      </c>
      <c r="X67" s="7">
        <v>0.30000000000000004</v>
      </c>
      <c r="Y67" s="7">
        <v>0.30000000000000004</v>
      </c>
      <c r="Z67" s="7">
        <v>0.30000000000000004</v>
      </c>
      <c r="AA67" s="7">
        <v>0.30000000000000004</v>
      </c>
      <c r="AB67" s="7">
        <v>0.30000000000000004</v>
      </c>
      <c r="AC67" s="7">
        <v>0.30000000000000004</v>
      </c>
      <c r="AD67" s="7">
        <v>0.30000000000000004</v>
      </c>
      <c r="AE67" s="7">
        <v>0.30000000000000004</v>
      </c>
      <c r="AF67" s="7">
        <v>0.30000000000000004</v>
      </c>
      <c r="AG67" s="7">
        <v>0.30000000000000004</v>
      </c>
      <c r="AH67" s="7">
        <v>0.30000000000000004</v>
      </c>
      <c r="AI67" s="7">
        <v>0.30000000000000004</v>
      </c>
      <c r="AJ67" s="7">
        <v>0.30000000000000004</v>
      </c>
      <c r="AK67" s="7">
        <v>0.30000000000000004</v>
      </c>
      <c r="AL67" s="7">
        <v>0.30000000000000004</v>
      </c>
      <c r="AM67" s="7">
        <v>0.30000000000000004</v>
      </c>
      <c r="AN67" s="7">
        <v>0.30000000000000004</v>
      </c>
      <c r="AO67" s="7">
        <v>0.30000000000000004</v>
      </c>
      <c r="AP67" s="7">
        <v>0.30000000000000004</v>
      </c>
      <c r="AQ67" s="7">
        <v>0.30000000000000004</v>
      </c>
      <c r="AR67" s="7">
        <v>0.30000000000000004</v>
      </c>
      <c r="AS67" s="7">
        <v>0.30000000000000004</v>
      </c>
      <c r="AT67" s="7">
        <v>0.30000000000000004</v>
      </c>
      <c r="AU67" s="7">
        <v>0.30000000000000004</v>
      </c>
      <c r="AV67" s="7">
        <v>0.30000000000000004</v>
      </c>
      <c r="AW67" s="7">
        <v>0.30000000000000004</v>
      </c>
      <c r="AX67" s="7">
        <v>0.30000000000000004</v>
      </c>
      <c r="AY67" s="7">
        <v>0.30000000000000004</v>
      </c>
      <c r="AZ67" s="7">
        <v>0.30000000000000004</v>
      </c>
      <c r="BA67" s="7">
        <v>0.30000000000000004</v>
      </c>
      <c r="BB67" s="7">
        <v>0.30000000000000004</v>
      </c>
      <c r="BC67" s="7">
        <v>0.30000000000000004</v>
      </c>
      <c r="BD67" s="7">
        <v>0.30000000000000004</v>
      </c>
      <c r="BE67" s="7">
        <v>0.30000000000000004</v>
      </c>
      <c r="BF67" s="7">
        <v>0.30000000000000004</v>
      </c>
      <c r="BG67" s="7">
        <v>0.30000000000000004</v>
      </c>
      <c r="BH67" s="7">
        <v>0.30000000000000004</v>
      </c>
      <c r="BI67" s="7">
        <v>0.30000000000000004</v>
      </c>
      <c r="BJ67" s="7">
        <v>0.30000000000000004</v>
      </c>
      <c r="BK67" s="7">
        <v>0.30000000000000004</v>
      </c>
      <c r="BL67" s="7">
        <v>0.30000000000000004</v>
      </c>
      <c r="BM67" s="7">
        <v>0.30000000000000004</v>
      </c>
      <c r="BN67" s="7">
        <v>0.30000000000000004</v>
      </c>
      <c r="BO67" s="7">
        <v>0.30000000000000004</v>
      </c>
      <c r="BP67" s="7">
        <v>0.30000000000000004</v>
      </c>
      <c r="BQ67" s="7">
        <v>0.30000000000000004</v>
      </c>
      <c r="BR67" s="7">
        <v>0.30000000000000004</v>
      </c>
      <c r="BS67" s="7">
        <v>0.30000000000000004</v>
      </c>
      <c r="BT67" s="7">
        <v>0.30000000000000004</v>
      </c>
      <c r="BU67" s="7">
        <v>0.30000000000000004</v>
      </c>
      <c r="BV67" s="7">
        <v>0.30000000000000004</v>
      </c>
      <c r="BW67" s="7">
        <v>0.30000000000000004</v>
      </c>
      <c r="BX67" s="7">
        <v>0.30000000000000004</v>
      </c>
      <c r="BY67" s="7">
        <v>0.30000000000000004</v>
      </c>
      <c r="BZ67" s="7">
        <v>0.30000000000000004</v>
      </c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</row>
    <row r="68" spans="1:126" x14ac:dyDescent="0.35">
      <c r="B68" t="str">
        <v>ConcreteSlides</v>
      </c>
      <c r="D68" s="7">
        <v>0.25</v>
      </c>
      <c r="E68" s="7"/>
      <c r="G68" s="7">
        <v>0.75</v>
      </c>
      <c r="H68" s="7">
        <v>0.75</v>
      </c>
      <c r="I68" s="7">
        <v>0.75</v>
      </c>
      <c r="J68" s="7">
        <v>0.75</v>
      </c>
      <c r="K68" s="7">
        <v>0.75</v>
      </c>
      <c r="L68" s="7">
        <v>0.75</v>
      </c>
      <c r="M68" s="7">
        <v>0.75</v>
      </c>
      <c r="N68" s="7">
        <v>0.75</v>
      </c>
      <c r="O68" s="7">
        <v>0.75</v>
      </c>
      <c r="P68" s="7">
        <v>0.75</v>
      </c>
      <c r="Q68" s="7">
        <v>0.75</v>
      </c>
      <c r="R68" s="7">
        <v>0.75</v>
      </c>
      <c r="S68" s="7">
        <v>0.75</v>
      </c>
      <c r="T68" s="7">
        <v>0.75</v>
      </c>
      <c r="U68" s="7">
        <v>0.75</v>
      </c>
      <c r="V68" s="7">
        <v>0.75</v>
      </c>
      <c r="W68" s="7">
        <v>0.75</v>
      </c>
      <c r="X68" s="7">
        <v>0.75</v>
      </c>
      <c r="Y68" s="7">
        <v>0.75</v>
      </c>
      <c r="Z68" s="7">
        <v>0.75</v>
      </c>
      <c r="AA68" s="7">
        <v>0.75</v>
      </c>
      <c r="AB68" s="7">
        <v>0.75</v>
      </c>
      <c r="AC68" s="7">
        <v>0.75</v>
      </c>
      <c r="AD68" s="7">
        <v>0.75</v>
      </c>
      <c r="AE68" s="7">
        <v>0.75</v>
      </c>
      <c r="AF68" s="7">
        <v>0.75</v>
      </c>
      <c r="AG68" s="7">
        <v>0.75</v>
      </c>
      <c r="AH68" s="7">
        <v>0.75</v>
      </c>
      <c r="AI68" s="7">
        <v>0.75</v>
      </c>
      <c r="AJ68" s="7">
        <v>0.75</v>
      </c>
      <c r="AK68" s="7">
        <v>0.75</v>
      </c>
      <c r="AL68" s="7">
        <v>0.75</v>
      </c>
      <c r="AM68" s="7">
        <v>0.75</v>
      </c>
      <c r="AN68" s="7">
        <v>0.75</v>
      </c>
      <c r="AO68" s="7">
        <v>0.75</v>
      </c>
      <c r="AP68" s="7">
        <v>0.75</v>
      </c>
      <c r="AQ68" s="7">
        <v>0.75</v>
      </c>
      <c r="AR68" s="7">
        <v>0.75</v>
      </c>
      <c r="AS68" s="7">
        <v>0.75</v>
      </c>
      <c r="AT68" s="7">
        <v>0.75</v>
      </c>
      <c r="AU68" s="7">
        <v>0.75</v>
      </c>
      <c r="AV68" s="7">
        <v>0.75</v>
      </c>
      <c r="AW68" s="7">
        <v>0.75</v>
      </c>
      <c r="AX68" s="7">
        <v>0.75</v>
      </c>
      <c r="AY68" s="7">
        <v>0.75</v>
      </c>
      <c r="AZ68" s="7">
        <v>0.75</v>
      </c>
      <c r="BA68" s="7">
        <v>0.75</v>
      </c>
      <c r="BB68" s="7">
        <v>0.75</v>
      </c>
      <c r="BC68" s="7">
        <v>0.75</v>
      </c>
      <c r="BD68" s="7">
        <v>0.75</v>
      </c>
      <c r="BE68" s="7">
        <v>0.75</v>
      </c>
      <c r="BF68" s="7">
        <v>0.75</v>
      </c>
      <c r="BG68" s="7">
        <v>0.75</v>
      </c>
      <c r="BH68" s="7">
        <v>0.75</v>
      </c>
      <c r="BI68" s="7">
        <v>0.75</v>
      </c>
      <c r="BJ68" s="7">
        <v>0.75</v>
      </c>
      <c r="BK68" s="7">
        <v>0.75</v>
      </c>
      <c r="BL68" s="7">
        <v>0.75</v>
      </c>
      <c r="BM68" s="7">
        <v>0.75</v>
      </c>
      <c r="BN68" s="7">
        <v>0.75</v>
      </c>
      <c r="BO68" s="7">
        <v>0.75</v>
      </c>
      <c r="BP68" s="7">
        <v>0.75</v>
      </c>
      <c r="BQ68" s="7">
        <v>0.75</v>
      </c>
      <c r="BR68" s="7">
        <v>0.75</v>
      </c>
      <c r="BS68" s="7">
        <v>0.75</v>
      </c>
      <c r="BT68" s="7">
        <v>0.75</v>
      </c>
      <c r="BU68" s="7">
        <v>0.75</v>
      </c>
      <c r="BV68" s="7">
        <v>0.75</v>
      </c>
      <c r="BW68" s="7">
        <v>0.75</v>
      </c>
      <c r="BX68" s="7">
        <v>0.75</v>
      </c>
      <c r="BY68" s="7">
        <v>0.75</v>
      </c>
      <c r="BZ68" s="7">
        <v>0.75</v>
      </c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</row>
    <row r="69" spans="1:126" x14ac:dyDescent="0.35">
      <c r="B69" t="str">
        <v>EricTheViking</v>
      </c>
      <c r="D69" s="7">
        <v>0.5</v>
      </c>
      <c r="E69" s="7"/>
      <c r="G69" s="7">
        <v>0.5</v>
      </c>
      <c r="H69" s="7">
        <v>0.5</v>
      </c>
      <c r="I69" s="7">
        <v>0.5</v>
      </c>
      <c r="J69" s="7">
        <v>0.5</v>
      </c>
      <c r="K69" s="7">
        <v>0.5</v>
      </c>
      <c r="L69" s="7">
        <v>0.5</v>
      </c>
      <c r="M69" s="7">
        <v>0.5</v>
      </c>
      <c r="N69" s="7">
        <v>0.5</v>
      </c>
      <c r="O69" s="7">
        <v>0.5</v>
      </c>
      <c r="P69" s="7">
        <v>0.5</v>
      </c>
      <c r="Q69" s="7">
        <v>0.5</v>
      </c>
      <c r="R69" s="7">
        <v>0.5</v>
      </c>
      <c r="S69" s="7">
        <v>0.5</v>
      </c>
      <c r="T69" s="7">
        <v>0.5</v>
      </c>
      <c r="U69" s="7">
        <v>0.5</v>
      </c>
      <c r="V69" s="7">
        <v>0.5</v>
      </c>
      <c r="W69" s="7">
        <v>0.5</v>
      </c>
      <c r="X69" s="7">
        <v>0.5</v>
      </c>
      <c r="Y69" s="7">
        <v>0.5</v>
      </c>
      <c r="Z69" s="7">
        <v>0.5</v>
      </c>
      <c r="AA69" s="7">
        <v>0.5</v>
      </c>
      <c r="AB69" s="7">
        <v>0.5</v>
      </c>
      <c r="AC69" s="7">
        <v>0.5</v>
      </c>
      <c r="AD69" s="7">
        <v>0.5</v>
      </c>
      <c r="AE69" s="7">
        <v>0.5</v>
      </c>
      <c r="AF69" s="7">
        <v>0.5</v>
      </c>
      <c r="AG69" s="7">
        <v>0.5</v>
      </c>
      <c r="AH69" s="7">
        <v>0.5</v>
      </c>
      <c r="AI69" s="7">
        <v>0.5</v>
      </c>
      <c r="AJ69" s="7">
        <v>0.5</v>
      </c>
      <c r="AK69" s="7">
        <v>0.5</v>
      </c>
      <c r="AL69" s="7">
        <v>0.5</v>
      </c>
      <c r="AM69" s="7">
        <v>0.5</v>
      </c>
      <c r="AN69" s="7">
        <v>0.5</v>
      </c>
      <c r="AO69" s="7">
        <v>0.5</v>
      </c>
      <c r="AP69" s="7">
        <v>0.5</v>
      </c>
      <c r="AQ69" s="7">
        <v>0.5</v>
      </c>
      <c r="AR69" s="7">
        <v>0.5</v>
      </c>
      <c r="AS69" s="7">
        <v>0.5</v>
      </c>
      <c r="AT69" s="7">
        <v>0.5</v>
      </c>
      <c r="AU69" s="7">
        <v>0.5</v>
      </c>
      <c r="AV69" s="7">
        <v>0.5</v>
      </c>
      <c r="AW69" s="7">
        <v>0.5</v>
      </c>
      <c r="AX69" s="7">
        <v>0.5</v>
      </c>
      <c r="AY69" s="7">
        <v>0.5</v>
      </c>
      <c r="AZ69" s="7">
        <v>0.5</v>
      </c>
      <c r="BA69" s="7">
        <v>0.5</v>
      </c>
      <c r="BB69" s="7">
        <v>0.5</v>
      </c>
      <c r="BC69" s="7">
        <v>0.5</v>
      </c>
      <c r="BD69" s="7">
        <v>0.5</v>
      </c>
      <c r="BE69" s="7">
        <v>0.5</v>
      </c>
      <c r="BF69" s="7">
        <v>0.5</v>
      </c>
      <c r="BG69" s="7">
        <v>0.5</v>
      </c>
      <c r="BH69" s="7">
        <v>0.5</v>
      </c>
      <c r="BI69" s="7">
        <v>0.5</v>
      </c>
      <c r="BJ69" s="7">
        <v>0.5</v>
      </c>
      <c r="BK69" s="7">
        <v>0.5</v>
      </c>
      <c r="BL69" s="7">
        <v>0.5</v>
      </c>
      <c r="BM69" s="7">
        <v>0.5</v>
      </c>
      <c r="BN69" s="7">
        <v>0.5</v>
      </c>
      <c r="BO69" s="7">
        <v>0.5</v>
      </c>
      <c r="BP69" s="7">
        <v>0.5</v>
      </c>
      <c r="BQ69" s="7">
        <v>0.5</v>
      </c>
      <c r="BR69" s="7">
        <v>0.5</v>
      </c>
      <c r="BS69" s="7">
        <v>0.5</v>
      </c>
      <c r="BT69" s="7">
        <v>0.5</v>
      </c>
      <c r="BU69" s="7">
        <v>0.5</v>
      </c>
      <c r="BV69" s="7">
        <v>0.5</v>
      </c>
      <c r="BW69" s="7">
        <v>0.5</v>
      </c>
      <c r="BX69" s="7">
        <v>0.5</v>
      </c>
      <c r="BY69" s="7">
        <v>0.5</v>
      </c>
      <c r="BZ69" s="7">
        <v>0.5</v>
      </c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</row>
    <row r="70" spans="1:126" x14ac:dyDescent="0.35">
      <c r="B70" t="str">
        <v>CliftonNotepaper</v>
      </c>
      <c r="D70">
        <v>0.2</v>
      </c>
      <c r="G70">
        <v>0.8</v>
      </c>
      <c r="H70">
        <v>0.8</v>
      </c>
      <c r="I70">
        <v>0.8</v>
      </c>
      <c r="J70">
        <v>0.8</v>
      </c>
      <c r="K70">
        <v>0.8</v>
      </c>
      <c r="L70">
        <v>0.8</v>
      </c>
      <c r="M70">
        <v>0.8</v>
      </c>
      <c r="N70">
        <v>0.8</v>
      </c>
      <c r="O70">
        <v>0.8</v>
      </c>
      <c r="P70">
        <v>0.8</v>
      </c>
      <c r="Q70">
        <v>0.8</v>
      </c>
      <c r="R70">
        <v>0.8</v>
      </c>
      <c r="S70">
        <v>0.8</v>
      </c>
      <c r="T70">
        <v>0.8</v>
      </c>
      <c r="U70">
        <v>0.8</v>
      </c>
      <c r="V70">
        <v>0.8</v>
      </c>
      <c r="W70">
        <v>0.8</v>
      </c>
      <c r="X70">
        <v>0.8</v>
      </c>
      <c r="Y70">
        <v>0.8</v>
      </c>
      <c r="Z70">
        <v>0.8</v>
      </c>
      <c r="AA70">
        <v>0.8</v>
      </c>
      <c r="AB70">
        <v>0.8</v>
      </c>
      <c r="AC70">
        <v>0.8</v>
      </c>
      <c r="AD70">
        <v>0.8</v>
      </c>
      <c r="AE70">
        <v>0.8</v>
      </c>
      <c r="AF70">
        <v>0.8</v>
      </c>
      <c r="AG70">
        <v>0.8</v>
      </c>
      <c r="AH70">
        <v>0.8</v>
      </c>
      <c r="AI70">
        <v>0.8</v>
      </c>
      <c r="AJ70">
        <v>0.8</v>
      </c>
      <c r="AK70">
        <v>0.8</v>
      </c>
      <c r="AL70">
        <v>0.8</v>
      </c>
      <c r="AM70">
        <v>0.8</v>
      </c>
      <c r="AN70">
        <v>0.8</v>
      </c>
      <c r="AO70">
        <v>0.8</v>
      </c>
      <c r="AP70">
        <v>0.8</v>
      </c>
      <c r="AQ70">
        <v>0.8</v>
      </c>
      <c r="AR70">
        <v>0.8</v>
      </c>
      <c r="AS70">
        <v>0.8</v>
      </c>
      <c r="AT70">
        <v>0.8</v>
      </c>
      <c r="AU70">
        <v>0.8</v>
      </c>
      <c r="AV70">
        <v>0.8</v>
      </c>
      <c r="AW70">
        <v>0.8</v>
      </c>
      <c r="AX70">
        <v>0.8</v>
      </c>
      <c r="AY70">
        <v>0.8</v>
      </c>
      <c r="AZ70">
        <v>0.8</v>
      </c>
      <c r="BA70">
        <v>0.8</v>
      </c>
      <c r="BB70">
        <v>0.8</v>
      </c>
      <c r="BC70">
        <v>0.8</v>
      </c>
      <c r="BD70">
        <v>0.8</v>
      </c>
      <c r="BE70">
        <v>0.8</v>
      </c>
      <c r="BF70">
        <v>0.8</v>
      </c>
      <c r="BG70">
        <v>0.8</v>
      </c>
      <c r="BH70">
        <v>0.8</v>
      </c>
      <c r="BI70">
        <v>0.8</v>
      </c>
      <c r="BJ70">
        <v>0.8</v>
      </c>
      <c r="BK70">
        <v>0.8</v>
      </c>
      <c r="BL70">
        <v>0.8</v>
      </c>
      <c r="BM70">
        <v>0.8</v>
      </c>
      <c r="BN70">
        <v>0.8</v>
      </c>
      <c r="BO70">
        <v>0.8</v>
      </c>
      <c r="BP70">
        <v>0.8</v>
      </c>
      <c r="BQ70">
        <v>0.8</v>
      </c>
      <c r="BR70">
        <v>0.8</v>
      </c>
      <c r="BS70">
        <v>0.8</v>
      </c>
      <c r="BT70">
        <v>0.8</v>
      </c>
      <c r="BU70">
        <v>0.8</v>
      </c>
      <c r="BV70">
        <v>0.8</v>
      </c>
      <c r="BW70">
        <v>0.8</v>
      </c>
      <c r="BX70">
        <v>0.8</v>
      </c>
      <c r="BY70">
        <v>0.8</v>
      </c>
      <c r="BZ70">
        <v>0.8</v>
      </c>
    </row>
    <row r="73" spans="1:126" ht="15" thickBot="1" x14ac:dyDescent="0.4">
      <c r="A73" s="27" t="s">
        <v>22</v>
      </c>
      <c r="B73" s="27"/>
      <c r="C73" s="27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</row>
    <row r="74" spans="1:126" x14ac:dyDescent="0.35">
      <c r="B74" t="str" cm="1">
        <f t="array" ref="B74:B80">tblProducts[Products]</f>
        <v>NerveVibes</v>
      </c>
      <c r="C74" t="e" cm="1" vm="6">
        <f t="array" ref="C74:C80">tblProducts[Currency]</f>
        <v>#VALUE!</v>
      </c>
      <c r="G74" s="9" cm="1">
        <f t="array" ref="G74:BZ80">_xlfn.ANCHORARRAY(G64)*_xlfn.ANCHORARRAY(G52)</f>
        <v>4014.5985401459852</v>
      </c>
      <c r="H74" s="9">
        <v>4020.46783625731</v>
      </c>
      <c r="I74" s="9">
        <v>4026.3543191800877</v>
      </c>
      <c r="J74" s="9">
        <v>4032.2580645161293</v>
      </c>
      <c r="K74" s="9">
        <v>4038.179148311307</v>
      </c>
      <c r="L74" s="9">
        <v>4044.1176470588234</v>
      </c>
      <c r="M74" s="9">
        <v>4050.0736377025037</v>
      </c>
      <c r="N74" s="9">
        <v>4056.0471976401182</v>
      </c>
      <c r="O74" s="9">
        <v>4062.0384047267357</v>
      </c>
      <c r="P74" s="9">
        <v>4068.0473372781062</v>
      </c>
      <c r="Q74" s="9">
        <v>4074.0740740740744</v>
      </c>
      <c r="R74" s="9">
        <v>4080.1186943620178</v>
      </c>
      <c r="S74" s="9">
        <v>4335.0297176820204</v>
      </c>
      <c r="T74" s="9">
        <v>4341.4806547619046</v>
      </c>
      <c r="U74" s="9">
        <v>4347.9508196721317</v>
      </c>
      <c r="V74" s="9">
        <v>4354.4402985074621</v>
      </c>
      <c r="W74" s="9">
        <v>4360.9491778774291</v>
      </c>
      <c r="X74" s="9">
        <v>4367.4775449101799</v>
      </c>
      <c r="Y74" s="9">
        <v>4374.0254872563719</v>
      </c>
      <c r="Z74" s="9">
        <v>4380.5930930930936</v>
      </c>
      <c r="AA74" s="9">
        <v>4387.1804511278197</v>
      </c>
      <c r="AB74" s="9">
        <v>4393.7876506024095</v>
      </c>
      <c r="AC74" s="9">
        <v>4400.4147812971341</v>
      </c>
      <c r="AD74" s="9">
        <v>4407.0619335347437</v>
      </c>
      <c r="AE74" s="9">
        <v>4722.6902420574888</v>
      </c>
      <c r="AF74" s="9">
        <v>4729.8458333333328</v>
      </c>
      <c r="AG74" s="9">
        <v>4737.0231411229133</v>
      </c>
      <c r="AH74" s="9">
        <v>4744.2222644376898</v>
      </c>
      <c r="AI74" s="9">
        <v>4751.4433028919329</v>
      </c>
      <c r="AJ74" s="9">
        <v>4758.6863567073169</v>
      </c>
      <c r="AK74" s="9">
        <v>4765.9515267175575</v>
      </c>
      <c r="AL74" s="9">
        <v>4773.2389143730879</v>
      </c>
      <c r="AM74" s="9">
        <v>4780.5486217457892</v>
      </c>
      <c r="AN74" s="9">
        <v>4787.8807515337421</v>
      </c>
      <c r="AO74" s="9">
        <v>4795.2354070660522</v>
      </c>
      <c r="AP74" s="9">
        <v>4802.6126923076927</v>
      </c>
      <c r="AQ74" s="9">
        <v>5093.21906779661</v>
      </c>
      <c r="AR74" s="9">
        <v>5101.0789737654322</v>
      </c>
      <c r="AS74" s="9">
        <v>5108.9631761978362</v>
      </c>
      <c r="AT74" s="9">
        <v>5116.8717879256974</v>
      </c>
      <c r="AU74" s="9">
        <v>5124.8049224806209</v>
      </c>
      <c r="AV74" s="9">
        <v>5132.7626940993796</v>
      </c>
      <c r="AW74" s="9">
        <v>5140.7452177293935</v>
      </c>
      <c r="AX74" s="9">
        <v>5148.7526090342672</v>
      </c>
      <c r="AY74" s="9">
        <v>5156.7849843993763</v>
      </c>
      <c r="AZ74" s="9">
        <v>5164.8424609375006</v>
      </c>
      <c r="BA74" s="9">
        <v>5172.9251564945234</v>
      </c>
      <c r="BB74" s="9">
        <v>5181.0331896551725</v>
      </c>
      <c r="BC74" s="9">
        <v>5490.610089599686</v>
      </c>
      <c r="BD74" s="9">
        <v>5499.2431243317615</v>
      </c>
      <c r="BE74" s="9">
        <v>5507.9033497244091</v>
      </c>
      <c r="BF74" s="9">
        <v>5516.5908944400635</v>
      </c>
      <c r="BG74" s="9">
        <v>5525.3058879541868</v>
      </c>
      <c r="BH74" s="9">
        <v>5534.0484605617094</v>
      </c>
      <c r="BI74" s="9">
        <v>5542.8187433835183</v>
      </c>
      <c r="BJ74" s="9">
        <v>5551.6168683730166</v>
      </c>
      <c r="BK74" s="9">
        <v>5560.4429683227345</v>
      </c>
      <c r="BL74" s="9">
        <v>5569.2971768710195</v>
      </c>
      <c r="BM74" s="9">
        <v>5578.179628508773</v>
      </c>
      <c r="BN74" s="9">
        <v>5587.0904585862618</v>
      </c>
      <c r="BO74" s="9">
        <v>5916.9348752271999</v>
      </c>
      <c r="BP74" s="9">
        <v>5926.4171426554476</v>
      </c>
      <c r="BQ74" s="9">
        <v>5935.9298507495987</v>
      </c>
      <c r="BR74" s="9">
        <v>5945.4731463295811</v>
      </c>
      <c r="BS74" s="9">
        <v>5955.04717716103</v>
      </c>
      <c r="BT74" s="9">
        <v>5964.652091962902</v>
      </c>
      <c r="BU74" s="9">
        <v>5974.2880404151856</v>
      </c>
      <c r="BV74" s="9">
        <v>5983.9551731666652</v>
      </c>
      <c r="BW74" s="9">
        <v>5993.6536418427877</v>
      </c>
      <c r="BX74" s="9">
        <v>6003.3835990535708</v>
      </c>
      <c r="BY74" s="9">
        <v>6013.1451984016257</v>
      </c>
      <c r="BZ74" s="9">
        <v>6022.9385944902269</v>
      </c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</row>
    <row r="75" spans="1:126" x14ac:dyDescent="0.35">
      <c r="B75" t="str">
        <v>AutoShoes</v>
      </c>
      <c r="C75" t="str">
        <v>AUD</v>
      </c>
      <c r="G75" s="9">
        <v>33750</v>
      </c>
      <c r="H75" s="9">
        <v>33750</v>
      </c>
      <c r="I75" s="9">
        <v>33750</v>
      </c>
      <c r="J75" s="9">
        <v>33750</v>
      </c>
      <c r="K75" s="9">
        <v>33750</v>
      </c>
      <c r="L75" s="9">
        <v>33750</v>
      </c>
      <c r="M75" s="9">
        <v>33750</v>
      </c>
      <c r="N75" s="9">
        <v>33750</v>
      </c>
      <c r="O75" s="9">
        <v>33750</v>
      </c>
      <c r="P75" s="9">
        <v>33750</v>
      </c>
      <c r="Q75" s="9">
        <v>33750</v>
      </c>
      <c r="R75" s="9">
        <v>33750</v>
      </c>
      <c r="S75" s="9">
        <v>35457.75</v>
      </c>
      <c r="T75" s="9">
        <v>35457.75</v>
      </c>
      <c r="U75" s="9">
        <v>35457.75</v>
      </c>
      <c r="V75" s="9">
        <v>35457.75</v>
      </c>
      <c r="W75" s="9">
        <v>35457.75</v>
      </c>
      <c r="X75" s="9">
        <v>35457.75</v>
      </c>
      <c r="Y75" s="9">
        <v>35457.75</v>
      </c>
      <c r="Z75" s="9">
        <v>35457.75</v>
      </c>
      <c r="AA75" s="9">
        <v>35457.75</v>
      </c>
      <c r="AB75" s="9">
        <v>35457.75</v>
      </c>
      <c r="AC75" s="9">
        <v>35457.75</v>
      </c>
      <c r="AD75" s="9">
        <v>35457.75</v>
      </c>
      <c r="AE75" s="9">
        <v>37273.395375</v>
      </c>
      <c r="AF75" s="9">
        <v>37273.395375</v>
      </c>
      <c r="AG75" s="9">
        <v>37273.395375</v>
      </c>
      <c r="AH75" s="9">
        <v>37273.395375</v>
      </c>
      <c r="AI75" s="9">
        <v>37273.395375</v>
      </c>
      <c r="AJ75" s="9">
        <v>37273.395375</v>
      </c>
      <c r="AK75" s="9">
        <v>37273.395375</v>
      </c>
      <c r="AL75" s="9">
        <v>37273.395375</v>
      </c>
      <c r="AM75" s="9">
        <v>37273.395375</v>
      </c>
      <c r="AN75" s="9">
        <v>37273.395375</v>
      </c>
      <c r="AO75" s="9">
        <v>37273.395375</v>
      </c>
      <c r="AP75" s="9">
        <v>37273.395375</v>
      </c>
      <c r="AQ75" s="9">
        <v>39166.067497499993</v>
      </c>
      <c r="AR75" s="9">
        <v>39166.067497499993</v>
      </c>
      <c r="AS75" s="9">
        <v>39166.067497499993</v>
      </c>
      <c r="AT75" s="9">
        <v>39166.067497499993</v>
      </c>
      <c r="AU75" s="9">
        <v>39166.067497499993</v>
      </c>
      <c r="AV75" s="9">
        <v>39166.067497499993</v>
      </c>
      <c r="AW75" s="9">
        <v>39166.067497499993</v>
      </c>
      <c r="AX75" s="9">
        <v>39166.067497499993</v>
      </c>
      <c r="AY75" s="9">
        <v>39166.067497499993</v>
      </c>
      <c r="AZ75" s="9">
        <v>39166.067497499993</v>
      </c>
      <c r="BA75" s="9">
        <v>39166.067497499993</v>
      </c>
      <c r="BB75" s="9">
        <v>39166.067497499993</v>
      </c>
      <c r="BC75" s="9">
        <v>41138.75389151249</v>
      </c>
      <c r="BD75" s="9">
        <v>41138.75389151249</v>
      </c>
      <c r="BE75" s="9">
        <v>41138.75389151249</v>
      </c>
      <c r="BF75" s="9">
        <v>41138.75389151249</v>
      </c>
      <c r="BG75" s="9">
        <v>41138.75389151249</v>
      </c>
      <c r="BH75" s="9">
        <v>41138.75389151249</v>
      </c>
      <c r="BI75" s="9">
        <v>41138.75389151249</v>
      </c>
      <c r="BJ75" s="9">
        <v>41138.75389151249</v>
      </c>
      <c r="BK75" s="9">
        <v>41138.75389151249</v>
      </c>
      <c r="BL75" s="9">
        <v>41138.75389151249</v>
      </c>
      <c r="BM75" s="9">
        <v>41138.75389151249</v>
      </c>
      <c r="BN75" s="9">
        <v>41138.75389151249</v>
      </c>
      <c r="BO75" s="9">
        <v>43233.677508425615</v>
      </c>
      <c r="BP75" s="9">
        <v>43233.677508425615</v>
      </c>
      <c r="BQ75" s="9">
        <v>43233.677508425615</v>
      </c>
      <c r="BR75" s="9">
        <v>43233.677508425615</v>
      </c>
      <c r="BS75" s="9">
        <v>43233.677508425615</v>
      </c>
      <c r="BT75" s="9">
        <v>43233.677508425615</v>
      </c>
      <c r="BU75" s="9">
        <v>43233.677508425615</v>
      </c>
      <c r="BV75" s="9">
        <v>43233.677508425615</v>
      </c>
      <c r="BW75" s="9">
        <v>43233.677508425615</v>
      </c>
      <c r="BX75" s="9">
        <v>43233.677508425615</v>
      </c>
      <c r="BY75" s="9">
        <v>43233.677508425615</v>
      </c>
      <c r="BZ75" s="9">
        <v>43233.677508425615</v>
      </c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</row>
    <row r="76" spans="1:126" x14ac:dyDescent="0.35">
      <c r="B76" t="str">
        <v>GorillaWagon</v>
      </c>
      <c r="C76" t="e" vm="7">
        <v>#VALUE!</v>
      </c>
      <c r="G76" s="9">
        <v>301886.79245283018</v>
      </c>
      <c r="H76" s="9">
        <v>302457.46691871452</v>
      </c>
      <c r="I76" s="9">
        <v>303030.30303030304</v>
      </c>
      <c r="J76" s="9">
        <v>303605.31309297908</v>
      </c>
      <c r="K76" s="9">
        <v>304182.50950570341</v>
      </c>
      <c r="L76" s="9">
        <v>304761.90476190479</v>
      </c>
      <c r="M76" s="9">
        <v>305343.51145038166</v>
      </c>
      <c r="N76" s="9">
        <v>305927.34225621418</v>
      </c>
      <c r="O76" s="9">
        <v>306513.40996168583</v>
      </c>
      <c r="P76" s="9">
        <v>307101.72744721686</v>
      </c>
      <c r="Q76" s="9">
        <v>307692.30769230769</v>
      </c>
      <c r="R76" s="9">
        <v>308285.16377649328</v>
      </c>
      <c r="S76" s="9">
        <v>321359.07335907337</v>
      </c>
      <c r="T76" s="9">
        <v>321980.65764023212</v>
      </c>
      <c r="U76" s="9">
        <v>322604.65116279072</v>
      </c>
      <c r="V76" s="9">
        <v>323231.06796116504</v>
      </c>
      <c r="W76" s="9">
        <v>323859.92217898834</v>
      </c>
      <c r="X76" s="9">
        <v>324491.22807017545</v>
      </c>
      <c r="Y76" s="9">
        <v>325125</v>
      </c>
      <c r="Z76" s="9">
        <v>325761.25244618393</v>
      </c>
      <c r="AA76" s="9">
        <v>326400</v>
      </c>
      <c r="AB76" s="9">
        <v>327041.25736738706</v>
      </c>
      <c r="AC76" s="9">
        <v>327685.03937007877</v>
      </c>
      <c r="AD76" s="9">
        <v>328331.36094674561</v>
      </c>
      <c r="AE76" s="9">
        <v>342271.03873517789</v>
      </c>
      <c r="AF76" s="9">
        <v>342948.80316831684</v>
      </c>
      <c r="AG76" s="9">
        <v>343629.25714285718</v>
      </c>
      <c r="AH76" s="9">
        <v>344312.41669980122</v>
      </c>
      <c r="AI76" s="9">
        <v>344998.29800796811</v>
      </c>
      <c r="AJ76" s="9">
        <v>345686.9173652695</v>
      </c>
      <c r="AK76" s="9">
        <v>346378.29120000004</v>
      </c>
      <c r="AL76" s="9">
        <v>347072.43607214431</v>
      </c>
      <c r="AM76" s="9">
        <v>347769.36867469881</v>
      </c>
      <c r="AN76" s="9">
        <v>348469.10583501006</v>
      </c>
      <c r="AO76" s="9">
        <v>349171.66451612907</v>
      </c>
      <c r="AP76" s="9">
        <v>349877.06181818183</v>
      </c>
      <c r="AQ76" s="9">
        <v>364814.95423481776</v>
      </c>
      <c r="AR76" s="9">
        <v>365554.9439999999</v>
      </c>
      <c r="AS76" s="9">
        <v>366297.94185365847</v>
      </c>
      <c r="AT76" s="9">
        <v>367043.96617515269</v>
      </c>
      <c r="AU76" s="9">
        <v>367793.03549387748</v>
      </c>
      <c r="AV76" s="9">
        <v>368545.16849079751</v>
      </c>
      <c r="AW76" s="9">
        <v>369300.3839999999</v>
      </c>
      <c r="AX76" s="9">
        <v>370058.70101026684</v>
      </c>
      <c r="AY76" s="9">
        <v>370820.13866666658</v>
      </c>
      <c r="AZ76" s="9">
        <v>371584.71627216483</v>
      </c>
      <c r="BA76" s="9">
        <v>372352.45328925614</v>
      </c>
      <c r="BB76" s="9">
        <v>373123.36934161483</v>
      </c>
      <c r="BC76" s="9">
        <v>388992.88179784227</v>
      </c>
      <c r="BD76" s="9">
        <v>389801.59880781703</v>
      </c>
      <c r="BE76" s="9">
        <v>390613.68547199992</v>
      </c>
      <c r="BF76" s="9">
        <v>391429.16289469722</v>
      </c>
      <c r="BG76" s="9">
        <v>392248.05235682009</v>
      </c>
      <c r="BH76" s="9">
        <v>393070.37531773583</v>
      </c>
      <c r="BI76" s="9">
        <v>393896.15341714281</v>
      </c>
      <c r="BJ76" s="9">
        <v>394725.40847696841</v>
      </c>
      <c r="BK76" s="9">
        <v>395558.16250329115</v>
      </c>
      <c r="BL76" s="9">
        <v>396394.43768828752</v>
      </c>
      <c r="BM76" s="9">
        <v>397234.25641220337</v>
      </c>
      <c r="BN76" s="9">
        <v>398077.6412453503</v>
      </c>
      <c r="BO76" s="9">
        <v>415021.62481478811</v>
      </c>
      <c r="BP76" s="9">
        <v>415906.53233038471</v>
      </c>
      <c r="BQ76" s="9">
        <v>416795.22150203079</v>
      </c>
      <c r="BR76" s="9">
        <v>417687.71662302013</v>
      </c>
      <c r="BS76" s="9">
        <v>418584.04219517257</v>
      </c>
      <c r="BT76" s="9">
        <v>419484.22293107613</v>
      </c>
      <c r="BU76" s="9">
        <v>420388.28375635867</v>
      </c>
      <c r="BV76" s="9">
        <v>421296.24981198797</v>
      </c>
      <c r="BW76" s="9">
        <v>422208.14645660261</v>
      </c>
      <c r="BX76" s="9">
        <v>423123.99926887295</v>
      </c>
      <c r="BY76" s="9">
        <v>424043.83404989215</v>
      </c>
      <c r="BZ76" s="9">
        <v>424967.67682560004</v>
      </c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</row>
    <row r="77" spans="1:126" x14ac:dyDescent="0.35">
      <c r="B77" t="str">
        <v>FlameDryers</v>
      </c>
      <c r="C77" t="e" vm="8">
        <v>#VALUE!</v>
      </c>
      <c r="G77" s="9">
        <v>17106.549364613882</v>
      </c>
      <c r="H77" s="9">
        <v>17134.464751958225</v>
      </c>
      <c r="I77" s="9">
        <v>17162.47139588101</v>
      </c>
      <c r="J77" s="9">
        <v>17190.569744597251</v>
      </c>
      <c r="K77" s="9">
        <v>17218.760249262054</v>
      </c>
      <c r="L77" s="9">
        <v>17247.043363994744</v>
      </c>
      <c r="M77" s="9">
        <v>17275.41954590326</v>
      </c>
      <c r="N77" s="9">
        <v>17303.88925510877</v>
      </c>
      <c r="O77" s="9">
        <v>17332.452954770553</v>
      </c>
      <c r="P77" s="9">
        <v>17361.111111111113</v>
      </c>
      <c r="Q77" s="9">
        <v>17389.864193441539</v>
      </c>
      <c r="R77" s="9">
        <v>17418.712674187129</v>
      </c>
      <c r="S77" s="9">
        <v>20152.04386839482</v>
      </c>
      <c r="T77" s="9">
        <v>20185.585885486023</v>
      </c>
      <c r="U77" s="9">
        <v>20219.239746582196</v>
      </c>
      <c r="V77" s="9">
        <v>20253.006012024049</v>
      </c>
      <c r="W77" s="9">
        <v>20286.885245901642</v>
      </c>
      <c r="X77" s="9">
        <v>20320.878016085793</v>
      </c>
      <c r="Y77" s="9">
        <v>20354.984894259822</v>
      </c>
      <c r="Z77" s="9">
        <v>20389.206455951582</v>
      </c>
      <c r="AA77" s="9">
        <v>20423.543280565849</v>
      </c>
      <c r="AB77" s="9">
        <v>20457.995951417004</v>
      </c>
      <c r="AC77" s="9">
        <v>20492.565055762087</v>
      </c>
      <c r="AD77" s="9">
        <v>20527.251184834124</v>
      </c>
      <c r="AE77" s="9">
        <v>23777.21261444558</v>
      </c>
      <c r="AF77" s="9">
        <v>23817.595108695656</v>
      </c>
      <c r="AG77" s="9">
        <v>23858.11500510378</v>
      </c>
      <c r="AH77" s="9">
        <v>23898.773006134976</v>
      </c>
      <c r="AI77" s="9">
        <v>23939.569819050874</v>
      </c>
      <c r="AJ77" s="9">
        <v>23980.506155950756</v>
      </c>
      <c r="AK77" s="9">
        <v>24021.582733812953</v>
      </c>
      <c r="AL77" s="9">
        <v>24062.800274536723</v>
      </c>
      <c r="AM77" s="9">
        <v>24104.159504984535</v>
      </c>
      <c r="AN77" s="9">
        <v>24145.661157024795</v>
      </c>
      <c r="AO77" s="9">
        <v>24187.30596757503</v>
      </c>
      <c r="AP77" s="9">
        <v>24229.094678645477</v>
      </c>
      <c r="AQ77" s="9">
        <v>28008.99532710281</v>
      </c>
      <c r="AR77" s="9">
        <v>28057.554611650492</v>
      </c>
      <c r="AS77" s="9">
        <v>28106.282563390072</v>
      </c>
      <c r="AT77" s="9">
        <v>28155.180062630487</v>
      </c>
      <c r="AU77" s="9">
        <v>28204.247995817364</v>
      </c>
      <c r="AV77" s="9">
        <v>28253.487255586599</v>
      </c>
      <c r="AW77" s="9">
        <v>28302.898740818477</v>
      </c>
      <c r="AX77" s="9">
        <v>28352.48335669237</v>
      </c>
      <c r="AY77" s="9">
        <v>28402.24201474202</v>
      </c>
      <c r="AZ77" s="9">
        <v>28452.1756329114</v>
      </c>
      <c r="BA77" s="9">
        <v>28502.285135611139</v>
      </c>
      <c r="BB77" s="9">
        <v>28552.571453775592</v>
      </c>
      <c r="BC77" s="9">
        <v>33062.285591198313</v>
      </c>
      <c r="BD77" s="9">
        <v>33120.823632259213</v>
      </c>
      <c r="BE77" s="9">
        <v>33179.569328662656</v>
      </c>
      <c r="BF77" s="9">
        <v>33238.523787313439</v>
      </c>
      <c r="BG77" s="9">
        <v>33297.688122997512</v>
      </c>
      <c r="BH77" s="9">
        <v>33357.063458452219</v>
      </c>
      <c r="BI77" s="9">
        <v>33416.650924437308</v>
      </c>
      <c r="BJ77" s="9">
        <v>33476.451659806735</v>
      </c>
      <c r="BK77" s="9">
        <v>33536.466811581216</v>
      </c>
      <c r="BL77" s="9">
        <v>33596.697535021558</v>
      </c>
      <c r="BM77" s="9">
        <v>33657.144993702779</v>
      </c>
      <c r="BN77" s="9">
        <v>33717.81035958905</v>
      </c>
      <c r="BO77" s="9">
        <v>38993.651205308779</v>
      </c>
      <c r="BP77" s="9">
        <v>39064.189648154861</v>
      </c>
      <c r="BQ77" s="9">
        <v>39134.983757702073</v>
      </c>
      <c r="BR77" s="9">
        <v>39206.034926470602</v>
      </c>
      <c r="BS77" s="9">
        <v>39277.344557111683</v>
      </c>
      <c r="BT77" s="9">
        <v>39348.914062500015</v>
      </c>
      <c r="BU77" s="9">
        <v>39420.744865826942</v>
      </c>
      <c r="BV77" s="9">
        <v>39492.838400694964</v>
      </c>
      <c r="BW77" s="9">
        <v>39565.196111212907</v>
      </c>
      <c r="BX77" s="9">
        <v>39637.819452092524</v>
      </c>
      <c r="BY77" s="9">
        <v>39710.709888745871</v>
      </c>
      <c r="BZ77" s="9">
        <v>39783.868897383945</v>
      </c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</row>
    <row r="78" spans="1:126" x14ac:dyDescent="0.35">
      <c r="B78" t="str">
        <v>ConcreteSlides</v>
      </c>
      <c r="C78" t="e" vm="9">
        <v>#VALUE!</v>
      </c>
      <c r="G78" s="9">
        <v>174874.09065472861</v>
      </c>
      <c r="H78" s="9">
        <v>174711.1442415207</v>
      </c>
      <c r="I78" s="9">
        <v>174548.50121020299</v>
      </c>
      <c r="J78" s="9">
        <v>174386.16071428574</v>
      </c>
      <c r="K78" s="9">
        <v>174224.1219104256</v>
      </c>
      <c r="L78" s="9">
        <v>174062.3839584107</v>
      </c>
      <c r="M78" s="9">
        <v>173900.94602114637</v>
      </c>
      <c r="N78" s="9">
        <v>173739.80726464046</v>
      </c>
      <c r="O78" s="9">
        <v>173578.96685798929</v>
      </c>
      <c r="P78" s="9">
        <v>173418.42397336295</v>
      </c>
      <c r="Q78" s="9">
        <v>173258.17778599152</v>
      </c>
      <c r="R78" s="9">
        <v>173098.22747415068</v>
      </c>
      <c r="S78" s="9">
        <v>171174.59878251248</v>
      </c>
      <c r="T78" s="9">
        <v>171016.86325101362</v>
      </c>
      <c r="U78" s="9">
        <v>170859.41815503594</v>
      </c>
      <c r="V78" s="9">
        <v>170702.26269315675</v>
      </c>
      <c r="W78" s="9">
        <v>170545.39606689947</v>
      </c>
      <c r="X78" s="9">
        <v>170388.81748071982</v>
      </c>
      <c r="Y78" s="9">
        <v>170232.5261419923</v>
      </c>
      <c r="Z78" s="9">
        <v>170076.52126099708</v>
      </c>
      <c r="AA78" s="9">
        <v>169920.80205090647</v>
      </c>
      <c r="AB78" s="9">
        <v>169765.36772777169</v>
      </c>
      <c r="AC78" s="9">
        <v>169610.21751051</v>
      </c>
      <c r="AD78" s="9">
        <v>169455.35062089117</v>
      </c>
      <c r="AE78" s="9">
        <v>167573.898467433</v>
      </c>
      <c r="AF78" s="9">
        <v>167421.16979584398</v>
      </c>
      <c r="AG78" s="9">
        <v>167268.71926789294</v>
      </c>
      <c r="AH78" s="9">
        <v>167116.54612445415</v>
      </c>
      <c r="AI78" s="9">
        <v>166964.64960916201</v>
      </c>
      <c r="AJ78" s="9">
        <v>166813.02896839814</v>
      </c>
      <c r="AK78" s="9">
        <v>166661.6834512793</v>
      </c>
      <c r="AL78" s="9">
        <v>166510.6123096447</v>
      </c>
      <c r="AM78" s="9">
        <v>166359.81479804387</v>
      </c>
      <c r="AN78" s="9">
        <v>166209.29017372424</v>
      </c>
      <c r="AO78" s="9">
        <v>166059.03769661908</v>
      </c>
      <c r="AP78" s="9">
        <v>165909.05662933527</v>
      </c>
      <c r="AQ78" s="9">
        <v>164069.99546561993</v>
      </c>
      <c r="AR78" s="9">
        <v>163922.07805174898</v>
      </c>
      <c r="AS78" s="9">
        <v>163774.42710772835</v>
      </c>
      <c r="AT78" s="9">
        <v>163627.04191414686</v>
      </c>
      <c r="AU78" s="9">
        <v>163479.92175418092</v>
      </c>
      <c r="AV78" s="9">
        <v>163333.06591358245</v>
      </c>
      <c r="AW78" s="9">
        <v>163186.47368066772</v>
      </c>
      <c r="AX78" s="9">
        <v>163040.14434630558</v>
      </c>
      <c r="AY78" s="9">
        <v>162894.07720390611</v>
      </c>
      <c r="AZ78" s="9">
        <v>162748.27154940923</v>
      </c>
      <c r="BA78" s="9">
        <v>162602.72668127349</v>
      </c>
      <c r="BB78" s="9">
        <v>162457.44190046459</v>
      </c>
      <c r="BC78" s="9">
        <v>160661.01011381898</v>
      </c>
      <c r="BD78" s="9">
        <v>160517.71631243313</v>
      </c>
      <c r="BE78" s="9">
        <v>160374.6778911959</v>
      </c>
      <c r="BF78" s="9">
        <v>160231.89416800215</v>
      </c>
      <c r="BG78" s="9">
        <v>160089.36446317384</v>
      </c>
      <c r="BH78" s="9">
        <v>159947.088099449</v>
      </c>
      <c r="BI78" s="9">
        <v>159805.06440197126</v>
      </c>
      <c r="BJ78" s="9">
        <v>159663.29269827894</v>
      </c>
      <c r="BK78" s="9">
        <v>159521.77231829465</v>
      </c>
      <c r="BL78" s="9">
        <v>159380.50259431457</v>
      </c>
      <c r="BM78" s="9">
        <v>159239.48286099808</v>
      </c>
      <c r="BN78" s="9">
        <v>159098.71245535716</v>
      </c>
      <c r="BO78" s="9">
        <v>157345.17178232645</v>
      </c>
      <c r="BP78" s="9">
        <v>157206.32147189375</v>
      </c>
      <c r="BQ78" s="9">
        <v>157067.716004188</v>
      </c>
      <c r="BR78" s="9">
        <v>156929.35473216174</v>
      </c>
      <c r="BS78" s="9">
        <v>156791.23701104562</v>
      </c>
      <c r="BT78" s="9">
        <v>156653.36219833803</v>
      </c>
      <c r="BU78" s="9">
        <v>156515.72965379548</v>
      </c>
      <c r="BV78" s="9">
        <v>156378.33873942241</v>
      </c>
      <c r="BW78" s="9">
        <v>156241.1888194615</v>
      </c>
      <c r="BX78" s="9">
        <v>156104.2792603838</v>
      </c>
      <c r="BY78" s="9">
        <v>155967.60943087901</v>
      </c>
      <c r="BZ78" s="9">
        <v>155831.1787018457</v>
      </c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</row>
    <row r="79" spans="1:126" x14ac:dyDescent="0.35">
      <c r="B79" t="str">
        <v>EricTheViking</v>
      </c>
      <c r="C79" t="str">
        <v>AUD</v>
      </c>
      <c r="G79" s="9">
        <v>49875</v>
      </c>
      <c r="H79" s="9">
        <v>49875</v>
      </c>
      <c r="I79" s="9">
        <v>49875</v>
      </c>
      <c r="J79" s="9">
        <v>49875</v>
      </c>
      <c r="K79" s="9">
        <v>49875</v>
      </c>
      <c r="L79" s="9">
        <v>49875</v>
      </c>
      <c r="M79" s="9">
        <v>49875</v>
      </c>
      <c r="N79" s="9">
        <v>49875</v>
      </c>
      <c r="O79" s="9">
        <v>49875</v>
      </c>
      <c r="P79" s="9">
        <v>49875</v>
      </c>
      <c r="Q79" s="9">
        <v>49875</v>
      </c>
      <c r="R79" s="9">
        <v>49875</v>
      </c>
      <c r="S79" s="9">
        <v>55959.75</v>
      </c>
      <c r="T79" s="9">
        <v>55959.75</v>
      </c>
      <c r="U79" s="9">
        <v>55959.75</v>
      </c>
      <c r="V79" s="9">
        <v>55959.75</v>
      </c>
      <c r="W79" s="9">
        <v>55959.75</v>
      </c>
      <c r="X79" s="9">
        <v>55959.75</v>
      </c>
      <c r="Y79" s="9">
        <v>55959.75</v>
      </c>
      <c r="Z79" s="9">
        <v>55959.75</v>
      </c>
      <c r="AA79" s="9">
        <v>55959.75</v>
      </c>
      <c r="AB79" s="9">
        <v>55959.75</v>
      </c>
      <c r="AC79" s="9">
        <v>55959.75</v>
      </c>
      <c r="AD79" s="9">
        <v>55959.75</v>
      </c>
      <c r="AE79" s="9">
        <v>62786.839499999995</v>
      </c>
      <c r="AF79" s="9">
        <v>62786.839499999995</v>
      </c>
      <c r="AG79" s="9">
        <v>62786.839499999995</v>
      </c>
      <c r="AH79" s="9">
        <v>62786.839499999995</v>
      </c>
      <c r="AI79" s="9">
        <v>62786.839499999995</v>
      </c>
      <c r="AJ79" s="9">
        <v>62786.839499999995</v>
      </c>
      <c r="AK79" s="9">
        <v>62786.839499999995</v>
      </c>
      <c r="AL79" s="9">
        <v>62786.839499999995</v>
      </c>
      <c r="AM79" s="9">
        <v>62786.839499999995</v>
      </c>
      <c r="AN79" s="9">
        <v>62786.839499999995</v>
      </c>
      <c r="AO79" s="9">
        <v>62786.839499999995</v>
      </c>
      <c r="AP79" s="9">
        <v>62786.839499999995</v>
      </c>
      <c r="AQ79" s="9">
        <v>70446.833918999997</v>
      </c>
      <c r="AR79" s="9">
        <v>70446.833918999997</v>
      </c>
      <c r="AS79" s="9">
        <v>70446.833918999997</v>
      </c>
      <c r="AT79" s="9">
        <v>70446.833918999997</v>
      </c>
      <c r="AU79" s="9">
        <v>70446.833918999997</v>
      </c>
      <c r="AV79" s="9">
        <v>70446.833918999997</v>
      </c>
      <c r="AW79" s="9">
        <v>70446.833918999997</v>
      </c>
      <c r="AX79" s="9">
        <v>70446.833918999997</v>
      </c>
      <c r="AY79" s="9">
        <v>70446.833918999997</v>
      </c>
      <c r="AZ79" s="9">
        <v>70446.833918999997</v>
      </c>
      <c r="BA79" s="9">
        <v>70446.833918999997</v>
      </c>
      <c r="BB79" s="9">
        <v>70446.833918999997</v>
      </c>
      <c r="BC79" s="9">
        <v>79046.746287515998</v>
      </c>
      <c r="BD79" s="9">
        <v>79046.746287515998</v>
      </c>
      <c r="BE79" s="9">
        <v>79046.746287515998</v>
      </c>
      <c r="BF79" s="9">
        <v>79046.746287515998</v>
      </c>
      <c r="BG79" s="9">
        <v>79046.746287515998</v>
      </c>
      <c r="BH79" s="9">
        <v>79046.746287515998</v>
      </c>
      <c r="BI79" s="9">
        <v>79046.746287515998</v>
      </c>
      <c r="BJ79" s="9">
        <v>79046.746287515998</v>
      </c>
      <c r="BK79" s="9">
        <v>79046.746287515998</v>
      </c>
      <c r="BL79" s="9">
        <v>79046.746287515998</v>
      </c>
      <c r="BM79" s="9">
        <v>79046.746287515998</v>
      </c>
      <c r="BN79" s="9">
        <v>79046.746287515998</v>
      </c>
      <c r="BO79" s="9">
        <v>88689.348013991752</v>
      </c>
      <c r="BP79" s="9">
        <v>88689.348013991752</v>
      </c>
      <c r="BQ79" s="9">
        <v>88689.348013991752</v>
      </c>
      <c r="BR79" s="9">
        <v>88689.348013991752</v>
      </c>
      <c r="BS79" s="9">
        <v>88689.348013991752</v>
      </c>
      <c r="BT79" s="9">
        <v>88689.348013991752</v>
      </c>
      <c r="BU79" s="9">
        <v>88689.348013991752</v>
      </c>
      <c r="BV79" s="9">
        <v>88689.348013991752</v>
      </c>
      <c r="BW79" s="9">
        <v>88689.348013991752</v>
      </c>
      <c r="BX79" s="9">
        <v>88689.348013991752</v>
      </c>
      <c r="BY79" s="9">
        <v>88689.348013991752</v>
      </c>
      <c r="BZ79" s="9">
        <v>88689.348013991752</v>
      </c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</row>
    <row r="80" spans="1:126" x14ac:dyDescent="0.35">
      <c r="B80" t="str">
        <v>CliftonNotepaper</v>
      </c>
      <c r="C80" t="str">
        <v>AUD</v>
      </c>
      <c r="G80" s="8">
        <v>1600</v>
      </c>
      <c r="H80" s="8">
        <v>1600</v>
      </c>
      <c r="I80" s="8">
        <v>1600</v>
      </c>
      <c r="J80" s="8">
        <v>1600</v>
      </c>
      <c r="K80" s="8">
        <v>1600</v>
      </c>
      <c r="L80" s="8">
        <v>1600</v>
      </c>
      <c r="M80" s="8">
        <v>1600</v>
      </c>
      <c r="N80" s="8">
        <v>1600</v>
      </c>
      <c r="O80" s="8">
        <v>1600</v>
      </c>
      <c r="P80" s="8">
        <v>1600</v>
      </c>
      <c r="Q80" s="8">
        <v>1600</v>
      </c>
      <c r="R80" s="8">
        <v>1600</v>
      </c>
      <c r="S80" s="8">
        <v>1680.96</v>
      </c>
      <c r="T80" s="8">
        <v>1680.96</v>
      </c>
      <c r="U80" s="8">
        <v>1680.96</v>
      </c>
      <c r="V80" s="8">
        <v>1680.96</v>
      </c>
      <c r="W80" s="8">
        <v>1680.96</v>
      </c>
      <c r="X80" s="8">
        <v>1680.96</v>
      </c>
      <c r="Y80" s="8">
        <v>1680.96</v>
      </c>
      <c r="Z80" s="8">
        <v>1680.96</v>
      </c>
      <c r="AA80" s="8">
        <v>1680.96</v>
      </c>
      <c r="AB80" s="8">
        <v>1680.96</v>
      </c>
      <c r="AC80" s="8">
        <v>1680.96</v>
      </c>
      <c r="AD80" s="8">
        <v>1680.96</v>
      </c>
      <c r="AE80" s="8">
        <v>1766.1830399999999</v>
      </c>
      <c r="AF80" s="8">
        <v>1766.1830399999999</v>
      </c>
      <c r="AG80" s="8">
        <v>1766.1830399999999</v>
      </c>
      <c r="AH80" s="8">
        <v>1766.1830399999999</v>
      </c>
      <c r="AI80" s="8">
        <v>1766.1830399999999</v>
      </c>
      <c r="AJ80" s="8">
        <v>1766.1830399999999</v>
      </c>
      <c r="AK80" s="8">
        <v>1766.1830399999999</v>
      </c>
      <c r="AL80" s="8">
        <v>1766.1830399999999</v>
      </c>
      <c r="AM80" s="8">
        <v>1766.1830399999999</v>
      </c>
      <c r="AN80" s="8">
        <v>1766.1830399999999</v>
      </c>
      <c r="AO80" s="8">
        <v>1766.1830399999999</v>
      </c>
      <c r="AP80" s="8">
        <v>1766.1830399999999</v>
      </c>
      <c r="AQ80" s="8">
        <v>1855.8405504</v>
      </c>
      <c r="AR80" s="8">
        <v>1855.8405504</v>
      </c>
      <c r="AS80" s="8">
        <v>1855.8405504</v>
      </c>
      <c r="AT80" s="8">
        <v>1855.8405504</v>
      </c>
      <c r="AU80" s="8">
        <v>1855.8405504</v>
      </c>
      <c r="AV80" s="8">
        <v>1855.8405504</v>
      </c>
      <c r="AW80" s="8">
        <v>1855.8405504</v>
      </c>
      <c r="AX80" s="8">
        <v>1855.8405504</v>
      </c>
      <c r="AY80" s="8">
        <v>1855.8405504</v>
      </c>
      <c r="AZ80" s="8">
        <v>1855.8405504</v>
      </c>
      <c r="BA80" s="8">
        <v>1855.8405504</v>
      </c>
      <c r="BB80" s="8">
        <v>1855.8405504</v>
      </c>
      <c r="BC80" s="8">
        <v>1950.1097794560001</v>
      </c>
      <c r="BD80" s="8">
        <v>1950.1097794560001</v>
      </c>
      <c r="BE80" s="8">
        <v>1950.1097794560001</v>
      </c>
      <c r="BF80" s="8">
        <v>1950.1097794560001</v>
      </c>
      <c r="BG80" s="8">
        <v>1950.1097794560001</v>
      </c>
      <c r="BH80" s="8">
        <v>1950.1097794560001</v>
      </c>
      <c r="BI80" s="8">
        <v>1950.1097794560001</v>
      </c>
      <c r="BJ80" s="8">
        <v>1950.1097794560001</v>
      </c>
      <c r="BK80" s="8">
        <v>1950.1097794560001</v>
      </c>
      <c r="BL80" s="8">
        <v>1950.1097794560001</v>
      </c>
      <c r="BM80" s="8">
        <v>1950.1097794560001</v>
      </c>
      <c r="BN80" s="8">
        <v>1950.1097794560001</v>
      </c>
      <c r="BO80" s="8">
        <v>2049.1739707392003</v>
      </c>
      <c r="BP80" s="8">
        <v>2049.1739707392003</v>
      </c>
      <c r="BQ80" s="8">
        <v>2049.1739707392003</v>
      </c>
      <c r="BR80" s="8">
        <v>2049.1739707392003</v>
      </c>
      <c r="BS80" s="8">
        <v>2049.1739707392003</v>
      </c>
      <c r="BT80" s="8">
        <v>2049.1739707392003</v>
      </c>
      <c r="BU80" s="8">
        <v>2049.1739707392003</v>
      </c>
      <c r="BV80" s="8">
        <v>2049.1739707392003</v>
      </c>
      <c r="BW80" s="8">
        <v>2049.1739707392003</v>
      </c>
      <c r="BX80" s="8">
        <v>2049.1739707392003</v>
      </c>
      <c r="BY80" s="8">
        <v>2049.1739707392003</v>
      </c>
      <c r="BZ80" s="8">
        <v>2049.1739707392003</v>
      </c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</row>
    <row r="81" spans="1:126" x14ac:dyDescent="0.35"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</row>
    <row r="82" spans="1:126" x14ac:dyDescent="0.35"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</row>
    <row r="83" spans="1:126" ht="15" thickBot="1" x14ac:dyDescent="0.4">
      <c r="A83" s="27" t="s">
        <v>23</v>
      </c>
      <c r="B83" s="27"/>
      <c r="C83" s="27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</row>
    <row r="84" spans="1:126" x14ac:dyDescent="0.35">
      <c r="B84" t="str" cm="1">
        <f t="array" ref="B84:B90">tblProducts[Products]</f>
        <v>NerveVibes</v>
      </c>
      <c r="G84" s="8" cm="1">
        <f t="array" ref="G84:BZ90">_xlfn.ANCHORARRAY(G74)/_xlfn.ANCHORARRAY(G43)</f>
        <v>5860.7277958335544</v>
      </c>
      <c r="H84" s="8">
        <v>5877.8769535925576</v>
      </c>
      <c r="I84" s="8">
        <v>5895.1014922109625</v>
      </c>
      <c r="J84" s="8">
        <v>5912.4018541292216</v>
      </c>
      <c r="K84" s="8">
        <v>5929.7784850386297</v>
      </c>
      <c r="L84" s="8">
        <v>5947.2318339100339</v>
      </c>
      <c r="M84" s="8">
        <v>5964.7623530228329</v>
      </c>
      <c r="N84" s="8">
        <v>5982.370497994274</v>
      </c>
      <c r="O84" s="8">
        <v>6000.056727809063</v>
      </c>
      <c r="P84" s="8">
        <v>6017.8215048492693</v>
      </c>
      <c r="Q84" s="8">
        <v>6035.6652949245545</v>
      </c>
      <c r="R84" s="8">
        <v>6053.5885673026969</v>
      </c>
      <c r="S84" s="8">
        <v>6441.3517350401489</v>
      </c>
      <c r="T84" s="8">
        <v>6460.5366886337861</v>
      </c>
      <c r="U84" s="8">
        <v>6479.8074808824613</v>
      </c>
      <c r="V84" s="8">
        <v>6499.1646246380024</v>
      </c>
      <c r="W84" s="8">
        <v>6518.6086365880847</v>
      </c>
      <c r="X84" s="8">
        <v>6538.1400372906883</v>
      </c>
      <c r="Y84" s="8">
        <v>6557.7593512089534</v>
      </c>
      <c r="Z84" s="8">
        <v>6577.467106746386</v>
      </c>
      <c r="AA84" s="8">
        <v>6597.2638362824355</v>
      </c>
      <c r="AB84" s="8">
        <v>6617.1500762084479</v>
      </c>
      <c r="AC84" s="8">
        <v>6637.126366964003</v>
      </c>
      <c r="AD84" s="8">
        <v>6657.1932530736303</v>
      </c>
      <c r="AE84" s="8">
        <v>7144.7658730067906</v>
      </c>
      <c r="AF84" s="8">
        <v>7166.4330808080795</v>
      </c>
      <c r="AG84" s="8">
        <v>7188.1990001865142</v>
      </c>
      <c r="AH84" s="8">
        <v>7210.0642316682215</v>
      </c>
      <c r="AI84" s="8">
        <v>7232.0293803530176</v>
      </c>
      <c r="AJ84" s="8">
        <v>7254.0950559562752</v>
      </c>
      <c r="AK84" s="8">
        <v>7276.2618728512325</v>
      </c>
      <c r="AL84" s="8">
        <v>7298.5304501117553</v>
      </c>
      <c r="AM84" s="8">
        <v>7320.9014115555728</v>
      </c>
      <c r="AN84" s="8">
        <v>7343.3753857879474</v>
      </c>
      <c r="AO84" s="8">
        <v>7365.9530062458552</v>
      </c>
      <c r="AP84" s="8">
        <v>7388.6349112426042</v>
      </c>
      <c r="AQ84" s="8">
        <v>7847.7951738006313</v>
      </c>
      <c r="AR84" s="8">
        <v>7872.0354533417158</v>
      </c>
      <c r="AS84" s="8">
        <v>7896.3882166890817</v>
      </c>
      <c r="AT84" s="8">
        <v>7920.8541608756923</v>
      </c>
      <c r="AU84" s="8">
        <v>7945.433988342048</v>
      </c>
      <c r="AV84" s="8">
        <v>7970.1284069866142</v>
      </c>
      <c r="AW84" s="8">
        <v>7994.9381302167858</v>
      </c>
      <c r="AX84" s="8">
        <v>8019.8638770004163</v>
      </c>
      <c r="AY84" s="8">
        <v>8044.9063719179039</v>
      </c>
      <c r="AZ84" s="8">
        <v>8070.0663452148447</v>
      </c>
      <c r="BA84" s="8">
        <v>8095.3445328552789</v>
      </c>
      <c r="BB84" s="8">
        <v>8120.7416765755052</v>
      </c>
      <c r="BC84" s="8">
        <v>8619.4820872836517</v>
      </c>
      <c r="BD84" s="8">
        <v>8646.6086860562282</v>
      </c>
      <c r="BE84" s="8">
        <v>8673.863542873085</v>
      </c>
      <c r="BF84" s="8">
        <v>8701.2474675710782</v>
      </c>
      <c r="BG84" s="8">
        <v>8728.761276388921</v>
      </c>
      <c r="BH84" s="8">
        <v>8756.4057920280211</v>
      </c>
      <c r="BI84" s="8">
        <v>8784.1818437139755</v>
      </c>
      <c r="BJ84" s="8">
        <v>8812.0902672587563</v>
      </c>
      <c r="BK84" s="8">
        <v>8840.1319051235841</v>
      </c>
      <c r="BL84" s="8">
        <v>8868.3076064825145</v>
      </c>
      <c r="BM84" s="8">
        <v>8896.618227286719</v>
      </c>
      <c r="BN84" s="8">
        <v>8925.0646303294907</v>
      </c>
      <c r="BO84" s="8">
        <v>9467.0958003635205</v>
      </c>
      <c r="BP84" s="8">
        <v>9497.4633696401379</v>
      </c>
      <c r="BQ84" s="8">
        <v>9527.9772885226303</v>
      </c>
      <c r="BR84" s="8">
        <v>9558.6384989221551</v>
      </c>
      <c r="BS84" s="8">
        <v>9589.4479503398234</v>
      </c>
      <c r="BT84" s="8">
        <v>9620.4065999401628</v>
      </c>
      <c r="BU84" s="8">
        <v>9651.515412625502</v>
      </c>
      <c r="BV84" s="8">
        <v>9682.7753611111075</v>
      </c>
      <c r="BW84" s="8">
        <v>9714.1874260012773</v>
      </c>
      <c r="BX84" s="8">
        <v>9745.7525958661845</v>
      </c>
      <c r="BY84" s="8">
        <v>9777.4718673197167</v>
      </c>
      <c r="BZ84" s="8">
        <v>9809.3462450980878</v>
      </c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</row>
    <row r="85" spans="1:126" x14ac:dyDescent="0.35">
      <c r="B85" t="str">
        <v>AutoShoes</v>
      </c>
      <c r="G85" s="8">
        <v>33750</v>
      </c>
      <c r="H85" s="8">
        <v>33750</v>
      </c>
      <c r="I85" s="8">
        <v>33750</v>
      </c>
      <c r="J85" s="8">
        <v>33750</v>
      </c>
      <c r="K85" s="8">
        <v>33750</v>
      </c>
      <c r="L85" s="8">
        <v>33750</v>
      </c>
      <c r="M85" s="8">
        <v>33750</v>
      </c>
      <c r="N85" s="8">
        <v>33750</v>
      </c>
      <c r="O85" s="8">
        <v>33750</v>
      </c>
      <c r="P85" s="8">
        <v>33750</v>
      </c>
      <c r="Q85" s="8">
        <v>33750</v>
      </c>
      <c r="R85" s="8">
        <v>33750</v>
      </c>
      <c r="S85" s="8">
        <v>35457.75</v>
      </c>
      <c r="T85" s="8">
        <v>35457.75</v>
      </c>
      <c r="U85" s="8">
        <v>35457.75</v>
      </c>
      <c r="V85" s="8">
        <v>35457.75</v>
      </c>
      <c r="W85" s="8">
        <v>35457.75</v>
      </c>
      <c r="X85" s="8">
        <v>35457.75</v>
      </c>
      <c r="Y85" s="8">
        <v>35457.75</v>
      </c>
      <c r="Z85" s="8">
        <v>35457.75</v>
      </c>
      <c r="AA85" s="8">
        <v>35457.75</v>
      </c>
      <c r="AB85" s="8">
        <v>35457.75</v>
      </c>
      <c r="AC85" s="8">
        <v>35457.75</v>
      </c>
      <c r="AD85" s="8">
        <v>35457.75</v>
      </c>
      <c r="AE85" s="8">
        <v>37273.395375</v>
      </c>
      <c r="AF85" s="8">
        <v>37273.395375</v>
      </c>
      <c r="AG85" s="8">
        <v>37273.395375</v>
      </c>
      <c r="AH85" s="8">
        <v>37273.395375</v>
      </c>
      <c r="AI85" s="8">
        <v>37273.395375</v>
      </c>
      <c r="AJ85" s="8">
        <v>37273.395375</v>
      </c>
      <c r="AK85" s="8">
        <v>37273.395375</v>
      </c>
      <c r="AL85" s="8">
        <v>37273.395375</v>
      </c>
      <c r="AM85" s="8">
        <v>37273.395375</v>
      </c>
      <c r="AN85" s="8">
        <v>37273.395375</v>
      </c>
      <c r="AO85" s="8">
        <v>37273.395375</v>
      </c>
      <c r="AP85" s="8">
        <v>37273.395375</v>
      </c>
      <c r="AQ85" s="8">
        <v>39166.067497499993</v>
      </c>
      <c r="AR85" s="8">
        <v>39166.067497499993</v>
      </c>
      <c r="AS85" s="8">
        <v>39166.067497499993</v>
      </c>
      <c r="AT85" s="8">
        <v>39166.067497499993</v>
      </c>
      <c r="AU85" s="8">
        <v>39166.067497499993</v>
      </c>
      <c r="AV85" s="8">
        <v>39166.067497499993</v>
      </c>
      <c r="AW85" s="8">
        <v>39166.067497499993</v>
      </c>
      <c r="AX85" s="8">
        <v>39166.067497499993</v>
      </c>
      <c r="AY85" s="8">
        <v>39166.067497499993</v>
      </c>
      <c r="AZ85" s="8">
        <v>39166.067497499993</v>
      </c>
      <c r="BA85" s="8">
        <v>39166.067497499993</v>
      </c>
      <c r="BB85" s="8">
        <v>39166.067497499993</v>
      </c>
      <c r="BC85" s="8">
        <v>41138.75389151249</v>
      </c>
      <c r="BD85" s="8">
        <v>41138.75389151249</v>
      </c>
      <c r="BE85" s="8">
        <v>41138.75389151249</v>
      </c>
      <c r="BF85" s="8">
        <v>41138.75389151249</v>
      </c>
      <c r="BG85" s="8">
        <v>41138.75389151249</v>
      </c>
      <c r="BH85" s="8">
        <v>41138.75389151249</v>
      </c>
      <c r="BI85" s="8">
        <v>41138.75389151249</v>
      </c>
      <c r="BJ85" s="8">
        <v>41138.75389151249</v>
      </c>
      <c r="BK85" s="8">
        <v>41138.75389151249</v>
      </c>
      <c r="BL85" s="8">
        <v>41138.75389151249</v>
      </c>
      <c r="BM85" s="8">
        <v>41138.75389151249</v>
      </c>
      <c r="BN85" s="8">
        <v>41138.75389151249</v>
      </c>
      <c r="BO85" s="8">
        <v>43233.677508425615</v>
      </c>
      <c r="BP85" s="8">
        <v>43233.677508425615</v>
      </c>
      <c r="BQ85" s="8">
        <v>43233.677508425615</v>
      </c>
      <c r="BR85" s="8">
        <v>43233.677508425615</v>
      </c>
      <c r="BS85" s="8">
        <v>43233.677508425615</v>
      </c>
      <c r="BT85" s="8">
        <v>43233.677508425615</v>
      </c>
      <c r="BU85" s="8">
        <v>43233.677508425615</v>
      </c>
      <c r="BV85" s="8">
        <v>43233.677508425615</v>
      </c>
      <c r="BW85" s="8">
        <v>43233.677508425615</v>
      </c>
      <c r="BX85" s="8">
        <v>43233.677508425615</v>
      </c>
      <c r="BY85" s="8">
        <v>43233.677508425615</v>
      </c>
      <c r="BZ85" s="8">
        <v>43233.677508425615</v>
      </c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</row>
    <row r="86" spans="1:126" x14ac:dyDescent="0.35">
      <c r="B86" t="str">
        <v>GorillaWagon</v>
      </c>
      <c r="G86" s="8">
        <v>569597.72160911351</v>
      </c>
      <c r="H86" s="8">
        <v>571753.24559303303</v>
      </c>
      <c r="I86" s="8">
        <v>573921.028466483</v>
      </c>
      <c r="J86" s="8">
        <v>576101.16336428665</v>
      </c>
      <c r="K86" s="8">
        <v>578293.74430742091</v>
      </c>
      <c r="L86" s="8">
        <v>580498.86621315195</v>
      </c>
      <c r="M86" s="8">
        <v>582716.62490530848</v>
      </c>
      <c r="N86" s="8">
        <v>584947.11712469254</v>
      </c>
      <c r="O86" s="8">
        <v>587190.44053962803</v>
      </c>
      <c r="P86" s="8">
        <v>589446.69375665428</v>
      </c>
      <c r="Q86" s="8">
        <v>591715.97633136087</v>
      </c>
      <c r="R86" s="8">
        <v>593998.38877937046</v>
      </c>
      <c r="S86" s="8">
        <v>620384.31150400266</v>
      </c>
      <c r="T86" s="8">
        <v>622786.57183797308</v>
      </c>
      <c r="U86" s="8">
        <v>625202.81233098975</v>
      </c>
      <c r="V86" s="8">
        <v>627633.14167216513</v>
      </c>
      <c r="W86" s="8">
        <v>630077.66960892675</v>
      </c>
      <c r="X86" s="8">
        <v>632536.50695940631</v>
      </c>
      <c r="Y86" s="8">
        <v>635009.765625</v>
      </c>
      <c r="Z86" s="8">
        <v>637497.55860309966</v>
      </c>
      <c r="AA86" s="8">
        <v>640000</v>
      </c>
      <c r="AB86" s="8">
        <v>642517.20504398248</v>
      </c>
      <c r="AC86" s="8">
        <v>645049.2900985803</v>
      </c>
      <c r="AD86" s="8">
        <v>647596.37267602689</v>
      </c>
      <c r="AE86" s="8">
        <v>676424.97773750569</v>
      </c>
      <c r="AF86" s="8">
        <v>679106.54092736007</v>
      </c>
      <c r="AG86" s="8">
        <v>681804.08163265313</v>
      </c>
      <c r="AH86" s="8">
        <v>684517.72703737812</v>
      </c>
      <c r="AI86" s="8">
        <v>687247.60559356201</v>
      </c>
      <c r="AJ86" s="8">
        <v>689993.84703646612</v>
      </c>
      <c r="AK86" s="8">
        <v>692756.58240000007</v>
      </c>
      <c r="AL86" s="8">
        <v>695535.94403235335</v>
      </c>
      <c r="AM86" s="8">
        <v>698332.065611845</v>
      </c>
      <c r="AN86" s="8">
        <v>701145.08216299815</v>
      </c>
      <c r="AO86" s="8">
        <v>703975.13007284084</v>
      </c>
      <c r="AP86" s="8">
        <v>706822.34710743802</v>
      </c>
      <c r="AQ86" s="8">
        <v>738491.81019193877</v>
      </c>
      <c r="AR86" s="8">
        <v>741490.75862068939</v>
      </c>
      <c r="AS86" s="8">
        <v>744508.01189767977</v>
      </c>
      <c r="AT86" s="8">
        <v>747543.71929766319</v>
      </c>
      <c r="AU86" s="8">
        <v>750598.03162015812</v>
      </c>
      <c r="AV86" s="8">
        <v>753671.10120817483</v>
      </c>
      <c r="AW86" s="8">
        <v>756763.08196721284</v>
      </c>
      <c r="AX86" s="8">
        <v>759874.12938453141</v>
      </c>
      <c r="AY86" s="8">
        <v>763004.40054869663</v>
      </c>
      <c r="AZ86" s="8">
        <v>766154.054169412</v>
      </c>
      <c r="BA86" s="8">
        <v>769323.25059763656</v>
      </c>
      <c r="BB86" s="8">
        <v>772512.15184599336</v>
      </c>
      <c r="BC86" s="8">
        <v>807039.17385444453</v>
      </c>
      <c r="BD86" s="8">
        <v>810398.33431978582</v>
      </c>
      <c r="BE86" s="8">
        <v>813778.51139999973</v>
      </c>
      <c r="BF86" s="8">
        <v>817179.8807822488</v>
      </c>
      <c r="BG86" s="8">
        <v>820602.61999334744</v>
      </c>
      <c r="BH86" s="8">
        <v>824046.90842292621</v>
      </c>
      <c r="BI86" s="8">
        <v>827512.92734693864</v>
      </c>
      <c r="BJ86" s="8">
        <v>831000.85995151242</v>
      </c>
      <c r="BK86" s="8">
        <v>834510.89135715424</v>
      </c>
      <c r="BL86" s="8">
        <v>838043.20864331396</v>
      </c>
      <c r="BM86" s="8">
        <v>841598.00087331212</v>
      </c>
      <c r="BN86" s="8">
        <v>845175.45911963959</v>
      </c>
      <c r="BO86" s="8">
        <v>883024.73364848527</v>
      </c>
      <c r="BP86" s="8">
        <v>886794.31200508459</v>
      </c>
      <c r="BQ86" s="8">
        <v>890588.08013254439</v>
      </c>
      <c r="BR86" s="8">
        <v>894406.24544543924</v>
      </c>
      <c r="BS86" s="8">
        <v>898249.01758620713</v>
      </c>
      <c r="BT86" s="8">
        <v>902116.6084539271</v>
      </c>
      <c r="BU86" s="8">
        <v>906009.23223353154</v>
      </c>
      <c r="BV86" s="8">
        <v>909927.10542545991</v>
      </c>
      <c r="BW86" s="8">
        <v>913870.44687576324</v>
      </c>
      <c r="BX86" s="8">
        <v>917839.47780666582</v>
      </c>
      <c r="BY86" s="8">
        <v>921834.42184759153</v>
      </c>
      <c r="BZ86" s="8">
        <v>925855.50506666675</v>
      </c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</row>
    <row r="87" spans="1:126" x14ac:dyDescent="0.35">
      <c r="B87" t="str">
        <v>FlameDryers</v>
      </c>
      <c r="G87" s="8">
        <v>27869.907729902057</v>
      </c>
      <c r="H87" s="8">
        <v>27960.941174866555</v>
      </c>
      <c r="I87" s="8">
        <v>28052.421372803219</v>
      </c>
      <c r="J87" s="8">
        <v>28144.351251796415</v>
      </c>
      <c r="K87" s="8">
        <v>28236.733763958764</v>
      </c>
      <c r="L87" s="8">
        <v>28329.571885668109</v>
      </c>
      <c r="M87" s="8">
        <v>28422.868617807271</v>
      </c>
      <c r="N87" s="8">
        <v>28516.626986006544</v>
      </c>
      <c r="O87" s="8">
        <v>28610.850040888996</v>
      </c>
      <c r="P87" s="8">
        <v>28705.54085831864</v>
      </c>
      <c r="Q87" s="8">
        <v>28800.70253965144</v>
      </c>
      <c r="R87" s="8">
        <v>28896.338211989263</v>
      </c>
      <c r="S87" s="8">
        <v>33486.280937844502</v>
      </c>
      <c r="T87" s="8">
        <v>33597.846014457427</v>
      </c>
      <c r="U87" s="8">
        <v>33709.969567492823</v>
      </c>
      <c r="V87" s="8">
        <v>33822.655330701484</v>
      </c>
      <c r="W87" s="8">
        <v>33935.9070690894</v>
      </c>
      <c r="X87" s="8">
        <v>34049.728579232229</v>
      </c>
      <c r="Y87" s="8">
        <v>34164.123689593522</v>
      </c>
      <c r="Z87" s="8">
        <v>34279.096260846643</v>
      </c>
      <c r="AA87" s="8">
        <v>34394.650186200488</v>
      </c>
      <c r="AB87" s="8">
        <v>34510.789391729093</v>
      </c>
      <c r="AC87" s="8">
        <v>34627.517836705112</v>
      </c>
      <c r="AD87" s="8">
        <v>34744.839513937244</v>
      </c>
      <c r="AE87" s="8">
        <v>40314.026135038286</v>
      </c>
      <c r="AF87" s="8">
        <v>40451.078649279305</v>
      </c>
      <c r="AG87" s="8">
        <v>40588.831243796834</v>
      </c>
      <c r="AH87" s="8">
        <v>40727.28869484488</v>
      </c>
      <c r="AI87" s="8">
        <v>40866.455819479132</v>
      </c>
      <c r="AJ87" s="8">
        <v>41006.337475975983</v>
      </c>
      <c r="AK87" s="8">
        <v>41146.938564256518</v>
      </c>
      <c r="AL87" s="8">
        <v>41288.264026315584</v>
      </c>
      <c r="AM87" s="8">
        <v>41430.318846656126</v>
      </c>
      <c r="AN87" s="8">
        <v>41573.108052728639</v>
      </c>
      <c r="AO87" s="8">
        <v>41716.636715376044</v>
      </c>
      <c r="AP87" s="8">
        <v>41860.909949283821</v>
      </c>
      <c r="AQ87" s="8">
        <v>48475.242864490843</v>
      </c>
      <c r="AR87" s="8">
        <v>48643.47193420682</v>
      </c>
      <c r="AS87" s="8">
        <v>48812.578262226598</v>
      </c>
      <c r="AT87" s="8">
        <v>48982.567958647334</v>
      </c>
      <c r="AU87" s="8">
        <v>49153.447186854944</v>
      </c>
      <c r="AV87" s="8">
        <v>49325.222164082748</v>
      </c>
      <c r="AW87" s="8">
        <v>49497.899161977053</v>
      </c>
      <c r="AX87" s="8">
        <v>49671.484507169538</v>
      </c>
      <c r="AY87" s="8">
        <v>49845.984581856828</v>
      </c>
      <c r="AZ87" s="8">
        <v>50021.405824387133</v>
      </c>
      <c r="BA87" s="8">
        <v>50197.754729854067</v>
      </c>
      <c r="BB87" s="8">
        <v>50375.03785069794</v>
      </c>
      <c r="BC87" s="8">
        <v>58434.580401552339</v>
      </c>
      <c r="BD87" s="8">
        <v>58641.684901308807</v>
      </c>
      <c r="BE87" s="8">
        <v>58849.892388546752</v>
      </c>
      <c r="BF87" s="8">
        <v>59059.210709512154</v>
      </c>
      <c r="BG87" s="8">
        <v>59269.64778034445</v>
      </c>
      <c r="BH87" s="8">
        <v>59481.211587824931</v>
      </c>
      <c r="BI87" s="8">
        <v>59693.910190134528</v>
      </c>
      <c r="BJ87" s="8">
        <v>59907.75171762122</v>
      </c>
      <c r="BK87" s="8">
        <v>60122.744373576941</v>
      </c>
      <c r="BL87" s="8">
        <v>60338.896435024355</v>
      </c>
      <c r="BM87" s="8">
        <v>60556.216253513463</v>
      </c>
      <c r="BN87" s="8">
        <v>60774.71225592836</v>
      </c>
      <c r="BO87" s="8">
        <v>70411.071154403704</v>
      </c>
      <c r="BP87" s="8">
        <v>70666.044949628907</v>
      </c>
      <c r="BQ87" s="8">
        <v>70922.406229978384</v>
      </c>
      <c r="BR87" s="8">
        <v>71180.16508073821</v>
      </c>
      <c r="BS87" s="8">
        <v>71439.331678995411</v>
      </c>
      <c r="BT87" s="8">
        <v>71699.916294642884</v>
      </c>
      <c r="BU87" s="8">
        <v>71961.929291396387</v>
      </c>
      <c r="BV87" s="8">
        <v>72225.381127825473</v>
      </c>
      <c r="BW87" s="8">
        <v>72490.282358396667</v>
      </c>
      <c r="BX87" s="8">
        <v>72756.643634531065</v>
      </c>
      <c r="BY87" s="8">
        <v>73024.475705674631</v>
      </c>
      <c r="BZ87" s="8">
        <v>73293.789420383109</v>
      </c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</row>
    <row r="88" spans="1:126" x14ac:dyDescent="0.35">
      <c r="B88" t="str">
        <v>ConcreteSlides</v>
      </c>
      <c r="G88" s="8">
        <v>163098.3871056973</v>
      </c>
      <c r="H88" s="8">
        <v>162794.58091830107</v>
      </c>
      <c r="I88" s="8">
        <v>162491.62279855055</v>
      </c>
      <c r="J88" s="8">
        <v>162189.5095928997</v>
      </c>
      <c r="K88" s="8">
        <v>161888.23816244715</v>
      </c>
      <c r="L88" s="8">
        <v>161587.80538285436</v>
      </c>
      <c r="M88" s="8">
        <v>161288.20814426488</v>
      </c>
      <c r="N88" s="8">
        <v>160989.44335122357</v>
      </c>
      <c r="O88" s="8">
        <v>160691.50792259703</v>
      </c>
      <c r="P88" s="8">
        <v>160394.39879149367</v>
      </c>
      <c r="Q88" s="8">
        <v>160098.11290518532</v>
      </c>
      <c r="R88" s="8">
        <v>159802.64722502834</v>
      </c>
      <c r="S88" s="8">
        <v>157881.01713937696</v>
      </c>
      <c r="T88" s="8">
        <v>157590.17992168598</v>
      </c>
      <c r="U88" s="8">
        <v>157300.14560397345</v>
      </c>
      <c r="V88" s="8">
        <v>157010.91123358789</v>
      </c>
      <c r="W88" s="8">
        <v>156722.47387143862</v>
      </c>
      <c r="X88" s="8">
        <v>156434.83059192053</v>
      </c>
      <c r="Y88" s="8">
        <v>156147.97848284015</v>
      </c>
      <c r="Z88" s="8">
        <v>155861.91464534189</v>
      </c>
      <c r="AA88" s="8">
        <v>155576.63619383491</v>
      </c>
      <c r="AB88" s="8">
        <v>155292.14025591995</v>
      </c>
      <c r="AC88" s="8">
        <v>155008.42397231769</v>
      </c>
      <c r="AD88" s="8">
        <v>154725.48449679618</v>
      </c>
      <c r="AE88" s="8">
        <v>152867.99714233991</v>
      </c>
      <c r="AF88" s="8">
        <v>152589.47301845058</v>
      </c>
      <c r="AG88" s="8">
        <v>152311.70940438259</v>
      </c>
      <c r="AH88" s="8">
        <v>152034.70353389205</v>
      </c>
      <c r="AI88" s="8">
        <v>151758.45265330124</v>
      </c>
      <c r="AJ88" s="8">
        <v>151482.95402142947</v>
      </c>
      <c r="AK88" s="8">
        <v>151208.20490952578</v>
      </c>
      <c r="AL88" s="8">
        <v>150934.20260120078</v>
      </c>
      <c r="AM88" s="8">
        <v>150660.94439235999</v>
      </c>
      <c r="AN88" s="8">
        <v>150388.42759113666</v>
      </c>
      <c r="AO88" s="8">
        <v>150116.64951782598</v>
      </c>
      <c r="AP88" s="8">
        <v>149845.6075048187</v>
      </c>
      <c r="AQ88" s="8">
        <v>148050.88924889005</v>
      </c>
      <c r="AR88" s="8">
        <v>147784.05882775784</v>
      </c>
      <c r="AS88" s="8">
        <v>147517.94911523003</v>
      </c>
      <c r="AT88" s="8">
        <v>147252.55751813072</v>
      </c>
      <c r="AU88" s="8">
        <v>146987.88145493701</v>
      </c>
      <c r="AV88" s="8">
        <v>146723.91835571546</v>
      </c>
      <c r="AW88" s="8">
        <v>146460.66566206043</v>
      </c>
      <c r="AX88" s="8">
        <v>146198.12082703155</v>
      </c>
      <c r="AY88" s="8">
        <v>145936.2813150924</v>
      </c>
      <c r="AZ88" s="8">
        <v>145675.14460204908</v>
      </c>
      <c r="BA88" s="8">
        <v>145414.70817498973</v>
      </c>
      <c r="BB88" s="8">
        <v>145154.96953222353</v>
      </c>
      <c r="BC88" s="8">
        <v>143421.71943743885</v>
      </c>
      <c r="BD88" s="8">
        <v>143165.99742457469</v>
      </c>
      <c r="BE88" s="8">
        <v>142910.95873391189</v>
      </c>
      <c r="BF88" s="8">
        <v>142656.60093305036</v>
      </c>
      <c r="BG88" s="8">
        <v>142402.92160040373</v>
      </c>
      <c r="BH88" s="8">
        <v>142149.91832514131</v>
      </c>
      <c r="BI88" s="8">
        <v>141897.5887071313</v>
      </c>
      <c r="BJ88" s="8">
        <v>141645.93035688339</v>
      </c>
      <c r="BK88" s="8">
        <v>141394.94089549253</v>
      </c>
      <c r="BL88" s="8">
        <v>141144.61795458253</v>
      </c>
      <c r="BM88" s="8">
        <v>140894.9591762503</v>
      </c>
      <c r="BN88" s="8">
        <v>140645.96221301024</v>
      </c>
      <c r="BO88" s="8">
        <v>138972.94805010286</v>
      </c>
      <c r="BP88" s="8">
        <v>138727.78103767539</v>
      </c>
      <c r="BQ88" s="8">
        <v>138483.26221494272</v>
      </c>
      <c r="BR88" s="8">
        <v>138239.38929894444</v>
      </c>
      <c r="BS88" s="8">
        <v>137996.16001676259</v>
      </c>
      <c r="BT88" s="8">
        <v>137753.57210546784</v>
      </c>
      <c r="BU88" s="8">
        <v>137511.62331206774</v>
      </c>
      <c r="BV88" s="8">
        <v>137270.31139345365</v>
      </c>
      <c r="BW88" s="8">
        <v>137029.63411634933</v>
      </c>
      <c r="BX88" s="8">
        <v>136789.58925725886</v>
      </c>
      <c r="BY88" s="8">
        <v>136550.17460241553</v>
      </c>
      <c r="BZ88" s="8">
        <v>136311.38794773066</v>
      </c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</row>
    <row r="89" spans="1:126" x14ac:dyDescent="0.35">
      <c r="B89" t="str">
        <v>EricTheViking</v>
      </c>
      <c r="G89" s="8">
        <v>49875</v>
      </c>
      <c r="H89" s="8">
        <v>49875</v>
      </c>
      <c r="I89" s="8">
        <v>49875</v>
      </c>
      <c r="J89" s="8">
        <v>49875</v>
      </c>
      <c r="K89" s="8">
        <v>49875</v>
      </c>
      <c r="L89" s="8">
        <v>49875</v>
      </c>
      <c r="M89" s="8">
        <v>49875</v>
      </c>
      <c r="N89" s="8">
        <v>49875</v>
      </c>
      <c r="O89" s="8">
        <v>49875</v>
      </c>
      <c r="P89" s="8">
        <v>49875</v>
      </c>
      <c r="Q89" s="8">
        <v>49875</v>
      </c>
      <c r="R89" s="8">
        <v>49875</v>
      </c>
      <c r="S89" s="8">
        <v>55959.75</v>
      </c>
      <c r="T89" s="8">
        <v>55959.75</v>
      </c>
      <c r="U89" s="8">
        <v>55959.75</v>
      </c>
      <c r="V89" s="8">
        <v>55959.75</v>
      </c>
      <c r="W89" s="8">
        <v>55959.75</v>
      </c>
      <c r="X89" s="8">
        <v>55959.75</v>
      </c>
      <c r="Y89" s="8">
        <v>55959.75</v>
      </c>
      <c r="Z89" s="8">
        <v>55959.75</v>
      </c>
      <c r="AA89" s="8">
        <v>55959.75</v>
      </c>
      <c r="AB89" s="8">
        <v>55959.75</v>
      </c>
      <c r="AC89" s="8">
        <v>55959.75</v>
      </c>
      <c r="AD89" s="8">
        <v>55959.75</v>
      </c>
      <c r="AE89" s="8">
        <v>62786.839499999995</v>
      </c>
      <c r="AF89" s="8">
        <v>62786.839499999995</v>
      </c>
      <c r="AG89" s="8">
        <v>62786.839499999995</v>
      </c>
      <c r="AH89" s="8">
        <v>62786.839499999995</v>
      </c>
      <c r="AI89" s="8">
        <v>62786.839499999995</v>
      </c>
      <c r="AJ89" s="8">
        <v>62786.839499999995</v>
      </c>
      <c r="AK89" s="8">
        <v>62786.839499999995</v>
      </c>
      <c r="AL89" s="8">
        <v>62786.839499999995</v>
      </c>
      <c r="AM89" s="8">
        <v>62786.839499999995</v>
      </c>
      <c r="AN89" s="8">
        <v>62786.839499999995</v>
      </c>
      <c r="AO89" s="8">
        <v>62786.839499999995</v>
      </c>
      <c r="AP89" s="8">
        <v>62786.839499999995</v>
      </c>
      <c r="AQ89" s="8">
        <v>70446.833918999997</v>
      </c>
      <c r="AR89" s="8">
        <v>70446.833918999997</v>
      </c>
      <c r="AS89" s="8">
        <v>70446.833918999997</v>
      </c>
      <c r="AT89" s="8">
        <v>70446.833918999997</v>
      </c>
      <c r="AU89" s="8">
        <v>70446.833918999997</v>
      </c>
      <c r="AV89" s="8">
        <v>70446.833918999997</v>
      </c>
      <c r="AW89" s="8">
        <v>70446.833918999997</v>
      </c>
      <c r="AX89" s="8">
        <v>70446.833918999997</v>
      </c>
      <c r="AY89" s="8">
        <v>70446.833918999997</v>
      </c>
      <c r="AZ89" s="8">
        <v>70446.833918999997</v>
      </c>
      <c r="BA89" s="8">
        <v>70446.833918999997</v>
      </c>
      <c r="BB89" s="8">
        <v>70446.833918999997</v>
      </c>
      <c r="BC89" s="8">
        <v>79046.746287515998</v>
      </c>
      <c r="BD89" s="8">
        <v>79046.746287515998</v>
      </c>
      <c r="BE89" s="8">
        <v>79046.746287515998</v>
      </c>
      <c r="BF89" s="8">
        <v>79046.746287515998</v>
      </c>
      <c r="BG89" s="8">
        <v>79046.746287515998</v>
      </c>
      <c r="BH89" s="8">
        <v>79046.746287515998</v>
      </c>
      <c r="BI89" s="8">
        <v>79046.746287515998</v>
      </c>
      <c r="BJ89" s="8">
        <v>79046.746287515998</v>
      </c>
      <c r="BK89" s="8">
        <v>79046.746287515998</v>
      </c>
      <c r="BL89" s="8">
        <v>79046.746287515998</v>
      </c>
      <c r="BM89" s="8">
        <v>79046.746287515998</v>
      </c>
      <c r="BN89" s="8">
        <v>79046.746287515998</v>
      </c>
      <c r="BO89" s="8">
        <v>88689.348013991752</v>
      </c>
      <c r="BP89" s="8">
        <v>88689.348013991752</v>
      </c>
      <c r="BQ89" s="8">
        <v>88689.348013991752</v>
      </c>
      <c r="BR89" s="8">
        <v>88689.348013991752</v>
      </c>
      <c r="BS89" s="8">
        <v>88689.348013991752</v>
      </c>
      <c r="BT89" s="8">
        <v>88689.348013991752</v>
      </c>
      <c r="BU89" s="8">
        <v>88689.348013991752</v>
      </c>
      <c r="BV89" s="8">
        <v>88689.348013991752</v>
      </c>
      <c r="BW89" s="8">
        <v>88689.348013991752</v>
      </c>
      <c r="BX89" s="8">
        <v>88689.348013991752</v>
      </c>
      <c r="BY89" s="8">
        <v>88689.348013991752</v>
      </c>
      <c r="BZ89" s="8">
        <v>88689.348013991752</v>
      </c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</row>
    <row r="90" spans="1:126" x14ac:dyDescent="0.35">
      <c r="B90" t="str">
        <v>CliftonNotepaper</v>
      </c>
      <c r="G90" s="8">
        <v>1600</v>
      </c>
      <c r="H90" s="8">
        <v>1600</v>
      </c>
      <c r="I90" s="8">
        <v>1600</v>
      </c>
      <c r="J90" s="8">
        <v>1600</v>
      </c>
      <c r="K90" s="8">
        <v>1600</v>
      </c>
      <c r="L90" s="8">
        <v>1600</v>
      </c>
      <c r="M90" s="8">
        <v>1600</v>
      </c>
      <c r="N90" s="8">
        <v>1600</v>
      </c>
      <c r="O90" s="8">
        <v>1600</v>
      </c>
      <c r="P90" s="8">
        <v>1600</v>
      </c>
      <c r="Q90" s="8">
        <v>1600</v>
      </c>
      <c r="R90" s="8">
        <v>1600</v>
      </c>
      <c r="S90" s="8">
        <v>1680.96</v>
      </c>
      <c r="T90" s="8">
        <v>1680.96</v>
      </c>
      <c r="U90" s="8">
        <v>1680.96</v>
      </c>
      <c r="V90" s="8">
        <v>1680.96</v>
      </c>
      <c r="W90" s="8">
        <v>1680.96</v>
      </c>
      <c r="X90" s="8">
        <v>1680.96</v>
      </c>
      <c r="Y90" s="8">
        <v>1680.96</v>
      </c>
      <c r="Z90" s="8">
        <v>1680.96</v>
      </c>
      <c r="AA90" s="8">
        <v>1680.96</v>
      </c>
      <c r="AB90" s="8">
        <v>1680.96</v>
      </c>
      <c r="AC90" s="8">
        <v>1680.96</v>
      </c>
      <c r="AD90" s="8">
        <v>1680.96</v>
      </c>
      <c r="AE90" s="8">
        <v>1766.1830399999999</v>
      </c>
      <c r="AF90" s="8">
        <v>1766.1830399999999</v>
      </c>
      <c r="AG90" s="8">
        <v>1766.1830399999999</v>
      </c>
      <c r="AH90" s="8">
        <v>1766.1830399999999</v>
      </c>
      <c r="AI90" s="8">
        <v>1766.1830399999999</v>
      </c>
      <c r="AJ90" s="8">
        <v>1766.1830399999999</v>
      </c>
      <c r="AK90" s="8">
        <v>1766.1830399999999</v>
      </c>
      <c r="AL90" s="8">
        <v>1766.1830399999999</v>
      </c>
      <c r="AM90" s="8">
        <v>1766.1830399999999</v>
      </c>
      <c r="AN90" s="8">
        <v>1766.1830399999999</v>
      </c>
      <c r="AO90" s="8">
        <v>1766.1830399999999</v>
      </c>
      <c r="AP90" s="8">
        <v>1766.1830399999999</v>
      </c>
      <c r="AQ90" s="8">
        <v>1855.8405504</v>
      </c>
      <c r="AR90" s="8">
        <v>1855.8405504</v>
      </c>
      <c r="AS90" s="8">
        <v>1855.8405504</v>
      </c>
      <c r="AT90" s="8">
        <v>1855.8405504</v>
      </c>
      <c r="AU90" s="8">
        <v>1855.8405504</v>
      </c>
      <c r="AV90" s="8">
        <v>1855.8405504</v>
      </c>
      <c r="AW90" s="8">
        <v>1855.8405504</v>
      </c>
      <c r="AX90" s="8">
        <v>1855.8405504</v>
      </c>
      <c r="AY90" s="8">
        <v>1855.8405504</v>
      </c>
      <c r="AZ90" s="8">
        <v>1855.8405504</v>
      </c>
      <c r="BA90" s="8">
        <v>1855.8405504</v>
      </c>
      <c r="BB90" s="8">
        <v>1855.8405504</v>
      </c>
      <c r="BC90" s="8">
        <v>1950.1097794560001</v>
      </c>
      <c r="BD90" s="8">
        <v>1950.1097794560001</v>
      </c>
      <c r="BE90" s="8">
        <v>1950.1097794560001</v>
      </c>
      <c r="BF90" s="8">
        <v>1950.1097794560001</v>
      </c>
      <c r="BG90" s="8">
        <v>1950.1097794560001</v>
      </c>
      <c r="BH90" s="8">
        <v>1950.1097794560001</v>
      </c>
      <c r="BI90" s="8">
        <v>1950.1097794560001</v>
      </c>
      <c r="BJ90" s="8">
        <v>1950.1097794560001</v>
      </c>
      <c r="BK90" s="8">
        <v>1950.1097794560001</v>
      </c>
      <c r="BL90" s="8">
        <v>1950.1097794560001</v>
      </c>
      <c r="BM90" s="8">
        <v>1950.1097794560001</v>
      </c>
      <c r="BN90" s="8">
        <v>1950.1097794560001</v>
      </c>
      <c r="BO90" s="8">
        <v>2049.1739707392003</v>
      </c>
      <c r="BP90" s="8">
        <v>2049.1739707392003</v>
      </c>
      <c r="BQ90" s="8">
        <v>2049.1739707392003</v>
      </c>
      <c r="BR90" s="8">
        <v>2049.1739707392003</v>
      </c>
      <c r="BS90" s="8">
        <v>2049.1739707392003</v>
      </c>
      <c r="BT90" s="8">
        <v>2049.1739707392003</v>
      </c>
      <c r="BU90" s="8">
        <v>2049.1739707392003</v>
      </c>
      <c r="BV90" s="8">
        <v>2049.1739707392003</v>
      </c>
      <c r="BW90" s="8">
        <v>2049.1739707392003</v>
      </c>
      <c r="BX90" s="8">
        <v>2049.1739707392003</v>
      </c>
      <c r="BY90" s="8">
        <v>2049.1739707392003</v>
      </c>
      <c r="BZ90" s="8">
        <v>2049.1739707392003</v>
      </c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</row>
    <row r="91" spans="1:126" x14ac:dyDescent="0.35"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</row>
    <row r="92" spans="1:126" x14ac:dyDescent="0.35"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</row>
    <row r="93" spans="1:126" ht="15" thickBot="1" x14ac:dyDescent="0.4">
      <c r="A93" s="30" t="s">
        <v>24</v>
      </c>
      <c r="B93" s="30"/>
      <c r="C93" s="30"/>
      <c r="D93" s="30"/>
      <c r="E93" s="30"/>
      <c r="F93" s="30"/>
      <c r="G93" s="31" cm="1">
        <f t="array" ref="G93:BZ93">MMULT(_xlfn.SEQUENCE(1,ROWS(tblProducts[Products]),1,0),_xlfn.ANCHORARRAY(G84))</f>
        <v>851651.74424054648</v>
      </c>
      <c r="H93" s="31">
        <v>853611.64463979308</v>
      </c>
      <c r="I93" s="31">
        <v>855585.17413004779</v>
      </c>
      <c r="J93" s="31">
        <v>857572.4260631121</v>
      </c>
      <c r="K93" s="31">
        <v>859573.49471886549</v>
      </c>
      <c r="L93" s="31">
        <v>861588.47531558434</v>
      </c>
      <c r="M93" s="31">
        <v>863617.46402040345</v>
      </c>
      <c r="N93" s="31">
        <v>865660.55795991689</v>
      </c>
      <c r="O93" s="31">
        <v>867717.85523092304</v>
      </c>
      <c r="P93" s="31">
        <v>869789.45491131581</v>
      </c>
      <c r="Q93" s="31">
        <v>871875.45707112213</v>
      </c>
      <c r="R93" s="31">
        <v>873975.96278369077</v>
      </c>
      <c r="S93" s="31">
        <v>911291.42131626431</v>
      </c>
      <c r="T93" s="31">
        <v>913533.59446275013</v>
      </c>
      <c r="U93" s="31">
        <v>915791.19498333847</v>
      </c>
      <c r="V93" s="31">
        <v>918064.33286109252</v>
      </c>
      <c r="W93" s="31">
        <v>920353.11918604281</v>
      </c>
      <c r="X93" s="31">
        <v>922657.66616784967</v>
      </c>
      <c r="Y93" s="31">
        <v>924978.08714864252</v>
      </c>
      <c r="Z93" s="31">
        <v>927314.49661603454</v>
      </c>
      <c r="AA93" s="31">
        <v>929667.01021631784</v>
      </c>
      <c r="AB93" s="31">
        <v>932035.74476783979</v>
      </c>
      <c r="AC93" s="31">
        <v>934420.81827456702</v>
      </c>
      <c r="AD93" s="31">
        <v>936822.34993983386</v>
      </c>
      <c r="AE93" s="31">
        <v>978578.18480289064</v>
      </c>
      <c r="AF93" s="31">
        <v>981139.94359089807</v>
      </c>
      <c r="AG93" s="31">
        <v>983719.23919601913</v>
      </c>
      <c r="AH93" s="31">
        <v>986316.20141278335</v>
      </c>
      <c r="AI93" s="31">
        <v>988930.96136169531</v>
      </c>
      <c r="AJ93" s="31">
        <v>991563.6515048279</v>
      </c>
      <c r="AK93" s="31">
        <v>994214.4056616337</v>
      </c>
      <c r="AL93" s="31">
        <v>996883.3590249815</v>
      </c>
      <c r="AM93" s="31">
        <v>999570.64817741676</v>
      </c>
      <c r="AN93" s="31">
        <v>1002276.4111076514</v>
      </c>
      <c r="AO93" s="31">
        <v>1005000.7872272888</v>
      </c>
      <c r="AP93" s="31">
        <v>1007743.9173877832</v>
      </c>
      <c r="AQ93" s="31">
        <v>1054334.4794460202</v>
      </c>
      <c r="AR93" s="31">
        <v>1057259.0668028959</v>
      </c>
      <c r="AS93" s="31">
        <v>1060203.6694587257</v>
      </c>
      <c r="AT93" s="31">
        <v>1063168.4409022171</v>
      </c>
      <c r="AU93" s="31">
        <v>1066153.5362171922</v>
      </c>
      <c r="AV93" s="31">
        <v>1069159.1121018596</v>
      </c>
      <c r="AW93" s="31">
        <v>1072185.3268883673</v>
      </c>
      <c r="AX93" s="31">
        <v>1075232.340562633</v>
      </c>
      <c r="AY93" s="31">
        <v>1078300.3147844637</v>
      </c>
      <c r="AZ93" s="31">
        <v>1081389.4129079629</v>
      </c>
      <c r="BA93" s="31">
        <v>1084499.8000022357</v>
      </c>
      <c r="BB93" s="31">
        <v>1087631.6428723906</v>
      </c>
      <c r="BC93" s="31">
        <v>1139650.5657392039</v>
      </c>
      <c r="BD93" s="31">
        <v>1142988.2352902102</v>
      </c>
      <c r="BE93" s="31">
        <v>1146348.8360238159</v>
      </c>
      <c r="BF93" s="31">
        <v>1149732.5498508669</v>
      </c>
      <c r="BG93" s="31">
        <v>1153139.5606089691</v>
      </c>
      <c r="BH93" s="31">
        <v>1156570.0540864049</v>
      </c>
      <c r="BI93" s="31">
        <v>1160024.218046403</v>
      </c>
      <c r="BJ93" s="31">
        <v>1163502.2422517603</v>
      </c>
      <c r="BK93" s="31">
        <v>1167004.3184898319</v>
      </c>
      <c r="BL93" s="31">
        <v>1170530.6405978878</v>
      </c>
      <c r="BM93" s="31">
        <v>1174081.4044888471</v>
      </c>
      <c r="BN93" s="31">
        <v>1177656.8081773922</v>
      </c>
      <c r="BO93" s="31">
        <v>1235848.0481465119</v>
      </c>
      <c r="BP93" s="31">
        <v>1239657.8008551854</v>
      </c>
      <c r="BQ93" s="31">
        <v>1243493.9253591448</v>
      </c>
      <c r="BR93" s="31">
        <v>1247356.6378172005</v>
      </c>
      <c r="BS93" s="31">
        <v>1251246.1567254614</v>
      </c>
      <c r="BT93" s="31">
        <v>1255162.7029471344</v>
      </c>
      <c r="BU93" s="31">
        <v>1259106.4997427776</v>
      </c>
      <c r="BV93" s="31">
        <v>1263077.7728010067</v>
      </c>
      <c r="BW93" s="31">
        <v>1267076.750269667</v>
      </c>
      <c r="BX93" s="31">
        <v>1271103.6627874784</v>
      </c>
      <c r="BY93" s="31">
        <v>1275158.7435161578</v>
      </c>
      <c r="BZ93" s="31">
        <v>1279242.2281730352</v>
      </c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</row>
    <row r="94" spans="1:126" ht="15" thickTop="1" x14ac:dyDescent="0.35"/>
    <row r="95" spans="1:126" ht="15" thickBot="1" x14ac:dyDescent="0.4">
      <c r="A95" s="30" t="s">
        <v>25</v>
      </c>
      <c r="B95" s="30"/>
      <c r="C95" s="30"/>
      <c r="D95" s="30"/>
      <c r="E95" s="30"/>
      <c r="F95" s="30"/>
      <c r="G95" s="31" cm="1">
        <f t="array" ref="G95:BZ95">_xlfn.ANCHORARRAY(G60)-_xlfn.ANCHORARRAY(G93)</f>
        <v>377301.79238620598</v>
      </c>
      <c r="H95" s="31">
        <v>376655.03900601622</v>
      </c>
      <c r="I95" s="31">
        <v>376000.80059560819</v>
      </c>
      <c r="J95" s="31">
        <v>375339.01506949437</v>
      </c>
      <c r="K95" s="31">
        <v>374669.61966285459</v>
      </c>
      <c r="L95" s="31">
        <v>373992.55092351162</v>
      </c>
      <c r="M95" s="31">
        <v>373307.74470379169</v>
      </c>
      <c r="N95" s="31">
        <v>372615.13615227153</v>
      </c>
      <c r="O95" s="31">
        <v>371914.65970540955</v>
      </c>
      <c r="P95" s="31">
        <v>371206.24907905608</v>
      </c>
      <c r="Q95" s="31">
        <v>370489.83725984825</v>
      </c>
      <c r="R95" s="31">
        <v>369765.35649647983</v>
      </c>
      <c r="S95" s="31">
        <v>388210.11223338556</v>
      </c>
      <c r="T95" s="31">
        <v>387435.12144794443</v>
      </c>
      <c r="U95" s="31">
        <v>386651.52141230344</v>
      </c>
      <c r="V95" s="31">
        <v>385859.23818521376</v>
      </c>
      <c r="W95" s="31">
        <v>385058.19700886426</v>
      </c>
      <c r="X95" s="31">
        <v>384248.32229897426</v>
      </c>
      <c r="Y95" s="31">
        <v>383429.53763474</v>
      </c>
      <c r="Z95" s="31">
        <v>382601.76574864122</v>
      </c>
      <c r="AA95" s="31">
        <v>381764.92851610016</v>
      </c>
      <c r="AB95" s="31">
        <v>380918.94694499066</v>
      </c>
      <c r="AC95" s="31">
        <v>380063.74116499641</v>
      </c>
      <c r="AD95" s="31">
        <v>379199.23041681945</v>
      </c>
      <c r="AE95" s="31">
        <v>398986.53687079682</v>
      </c>
      <c r="AF95" s="31">
        <v>398063.16941697453</v>
      </c>
      <c r="AG95" s="31">
        <v>397129.8573494897</v>
      </c>
      <c r="AH95" s="31">
        <v>396186.5124857222</v>
      </c>
      <c r="AI95" s="31">
        <v>395233.04565738374</v>
      </c>
      <c r="AJ95" s="31">
        <v>394269.36669824086</v>
      </c>
      <c r="AK95" s="31">
        <v>393295.38443166227</v>
      </c>
      <c r="AL95" s="31">
        <v>392311.00665797875</v>
      </c>
      <c r="AM95" s="31">
        <v>391316.14014166268</v>
      </c>
      <c r="AN95" s="31">
        <v>390310.69059831672</v>
      </c>
      <c r="AO95" s="31">
        <v>389294.5626814717</v>
      </c>
      <c r="AP95" s="31">
        <v>388267.65996919305</v>
      </c>
      <c r="AQ95" s="31">
        <v>409335.79023327818</v>
      </c>
      <c r="AR95" s="31">
        <v>408240.1090908139</v>
      </c>
      <c r="AS95" s="31">
        <v>407132.89456308167</v>
      </c>
      <c r="AT95" s="31">
        <v>406014.04129006923</v>
      </c>
      <c r="AU95" s="31">
        <v>404883.44271691656</v>
      </c>
      <c r="AV95" s="31">
        <v>403740.99107865267</v>
      </c>
      <c r="AW95" s="31">
        <v>402586.57738469844</v>
      </c>
      <c r="AX95" s="31">
        <v>401420.09140314488</v>
      </c>
      <c r="AY95" s="31">
        <v>400241.42164479196</v>
      </c>
      <c r="AZ95" s="31">
        <v>399050.4553469494</v>
      </c>
      <c r="BA95" s="31">
        <v>397847.07845699321</v>
      </c>
      <c r="BB95" s="31">
        <v>396631.17561567877</v>
      </c>
      <c r="BC95" s="31">
        <v>419187.44787172577</v>
      </c>
      <c r="BD95" s="31">
        <v>417891.33567413036</v>
      </c>
      <c r="BE95" s="31">
        <v>416581.7985583609</v>
      </c>
      <c r="BF95" s="31">
        <v>415258.71038847743</v>
      </c>
      <c r="BG95" s="31">
        <v>413921.94357427768</v>
      </c>
      <c r="BH95" s="31">
        <v>412571.36905223969</v>
      </c>
      <c r="BI95" s="31">
        <v>411206.8562661726</v>
      </c>
      <c r="BJ95" s="31">
        <v>409828.27314757742</v>
      </c>
      <c r="BK95" s="31">
        <v>408435.48609570274</v>
      </c>
      <c r="BL95" s="31">
        <v>407028.3599572957</v>
      </c>
      <c r="BM95" s="31">
        <v>405606.7580060435</v>
      </c>
      <c r="BN95" s="31">
        <v>404170.54192169709</v>
      </c>
      <c r="BO95" s="31">
        <v>428251.47942644684</v>
      </c>
      <c r="BP95" s="31">
        <v>426721.23038857454</v>
      </c>
      <c r="BQ95" s="31">
        <v>425175.29772151192</v>
      </c>
      <c r="BR95" s="31">
        <v>423613.53004563227</v>
      </c>
      <c r="BS95" s="31">
        <v>422035.77420385205</v>
      </c>
      <c r="BT95" s="31">
        <v>420441.87523774686</v>
      </c>
      <c r="BU95" s="31">
        <v>418831.6763632868</v>
      </c>
      <c r="BV95" s="31">
        <v>417205.01894619619</v>
      </c>
      <c r="BW95" s="31">
        <v>415561.74247692875</v>
      </c>
      <c r="BX95" s="31">
        <v>413901.68454524758</v>
      </c>
      <c r="BY95" s="31">
        <v>412224.68081440497</v>
      </c>
      <c r="BZ95" s="31">
        <v>410530.56499491981</v>
      </c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</row>
    <row r="96" spans="1:126" ht="15" thickTop="1" x14ac:dyDescent="0.35"/>
    <row r="97" spans="1:93" ht="15" thickBot="1" x14ac:dyDescent="0.4">
      <c r="A97" s="27" t="s">
        <v>29</v>
      </c>
      <c r="B97" s="29"/>
      <c r="C97" s="29" t="s">
        <v>51</v>
      </c>
      <c r="D97" s="29" t="s">
        <v>52</v>
      </c>
      <c r="E97" s="29" t="s">
        <v>32</v>
      </c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</row>
    <row r="98" spans="1:93" x14ac:dyDescent="0.35">
      <c r="B98" t="str" cm="1">
        <f t="array" ref="B98:B107">tblStaff[Position]</f>
        <v>CEO</v>
      </c>
      <c r="C98" s="1" cm="1">
        <f t="array" ref="C98:C107">tblStaff[Start Date]</f>
        <v>42005</v>
      </c>
      <c r="D98" s="1" cm="1">
        <f t="array" ref="D98:D107">tblStaff[End Date]</f>
        <v>109574</v>
      </c>
      <c r="E98" s="8" cm="1">
        <f t="array" ref="E98:E107">tblStaff[Annual Salary]</f>
        <v>250000</v>
      </c>
      <c r="G98" s="6" cm="1">
        <f t="array" ref="G98:BZ107">(_xlfn.ANCHORARRAY(G7)&gt;=_xlfn.ANCHORARRAY(C98))*(_xlfn.ANCHORARRAY(G7)&lt;=_xlfn.ANCHORARRAY(D98))*_xlfn.ANCHORARRAY(E98)/12</f>
        <v>20833.333333333332</v>
      </c>
      <c r="H98" s="8">
        <v>20833.333333333332</v>
      </c>
      <c r="I98" s="8">
        <v>20833.333333333332</v>
      </c>
      <c r="J98" s="8">
        <v>20833.333333333332</v>
      </c>
      <c r="K98" s="8">
        <v>20833.333333333332</v>
      </c>
      <c r="L98" s="8">
        <v>20833.333333333332</v>
      </c>
      <c r="M98" s="8">
        <v>20833.333333333332</v>
      </c>
      <c r="N98" s="8">
        <v>20833.333333333332</v>
      </c>
      <c r="O98" s="8">
        <v>20833.333333333332</v>
      </c>
      <c r="P98" s="8">
        <v>20833.333333333332</v>
      </c>
      <c r="Q98" s="8">
        <v>20833.333333333332</v>
      </c>
      <c r="R98" s="8">
        <v>20833.333333333332</v>
      </c>
      <c r="S98" s="8">
        <v>20833.333333333332</v>
      </c>
      <c r="T98" s="8">
        <v>20833.333333333332</v>
      </c>
      <c r="U98" s="8">
        <v>20833.333333333332</v>
      </c>
      <c r="V98" s="8">
        <v>20833.333333333332</v>
      </c>
      <c r="W98" s="8">
        <v>20833.333333333332</v>
      </c>
      <c r="X98" s="8">
        <v>20833.333333333332</v>
      </c>
      <c r="Y98" s="8">
        <v>20833.333333333332</v>
      </c>
      <c r="Z98" s="8">
        <v>20833.333333333332</v>
      </c>
      <c r="AA98" s="8">
        <v>20833.333333333332</v>
      </c>
      <c r="AB98" s="8">
        <v>20833.333333333332</v>
      </c>
      <c r="AC98" s="8">
        <v>20833.333333333332</v>
      </c>
      <c r="AD98" s="8">
        <v>20833.333333333332</v>
      </c>
      <c r="AE98" s="8">
        <v>20833.333333333332</v>
      </c>
      <c r="AF98" s="8">
        <v>20833.333333333332</v>
      </c>
      <c r="AG98" s="8">
        <v>20833.333333333332</v>
      </c>
      <c r="AH98" s="8">
        <v>20833.333333333332</v>
      </c>
      <c r="AI98" s="8">
        <v>20833.333333333332</v>
      </c>
      <c r="AJ98" s="8">
        <v>20833.333333333332</v>
      </c>
      <c r="AK98" s="8">
        <v>20833.333333333332</v>
      </c>
      <c r="AL98" s="8">
        <v>20833.333333333332</v>
      </c>
      <c r="AM98" s="8">
        <v>20833.333333333332</v>
      </c>
      <c r="AN98" s="8">
        <v>20833.333333333332</v>
      </c>
      <c r="AO98" s="8">
        <v>20833.333333333332</v>
      </c>
      <c r="AP98" s="8">
        <v>20833.333333333332</v>
      </c>
      <c r="AQ98" s="8">
        <v>20833.333333333332</v>
      </c>
      <c r="AR98" s="8">
        <v>20833.333333333332</v>
      </c>
      <c r="AS98" s="8">
        <v>20833.333333333332</v>
      </c>
      <c r="AT98" s="8">
        <v>20833.333333333332</v>
      </c>
      <c r="AU98" s="8">
        <v>20833.333333333332</v>
      </c>
      <c r="AV98" s="8">
        <v>20833.333333333332</v>
      </c>
      <c r="AW98" s="8">
        <v>20833.333333333332</v>
      </c>
      <c r="AX98" s="8">
        <v>20833.333333333332</v>
      </c>
      <c r="AY98" s="8">
        <v>20833.333333333332</v>
      </c>
      <c r="AZ98" s="8">
        <v>20833.333333333332</v>
      </c>
      <c r="BA98" s="8">
        <v>20833.333333333332</v>
      </c>
      <c r="BB98" s="8">
        <v>20833.333333333332</v>
      </c>
      <c r="BC98" s="8">
        <v>20833.333333333332</v>
      </c>
      <c r="BD98" s="8">
        <v>20833.333333333332</v>
      </c>
      <c r="BE98" s="8">
        <v>20833.333333333332</v>
      </c>
      <c r="BF98" s="8">
        <v>20833.333333333332</v>
      </c>
      <c r="BG98" s="8">
        <v>20833.333333333332</v>
      </c>
      <c r="BH98" s="8">
        <v>20833.333333333332</v>
      </c>
      <c r="BI98" s="8">
        <v>20833.333333333332</v>
      </c>
      <c r="BJ98" s="8">
        <v>20833.333333333332</v>
      </c>
      <c r="BK98" s="8">
        <v>20833.333333333332</v>
      </c>
      <c r="BL98" s="8">
        <v>20833.333333333332</v>
      </c>
      <c r="BM98" s="8">
        <v>20833.333333333332</v>
      </c>
      <c r="BN98" s="8">
        <v>20833.333333333332</v>
      </c>
      <c r="BO98" s="8">
        <v>20833.333333333332</v>
      </c>
      <c r="BP98" s="8">
        <v>20833.333333333332</v>
      </c>
      <c r="BQ98" s="8">
        <v>20833.333333333332</v>
      </c>
      <c r="BR98" s="8">
        <v>20833.333333333332</v>
      </c>
      <c r="BS98" s="8">
        <v>20833.333333333332</v>
      </c>
      <c r="BT98" s="8">
        <v>20833.333333333332</v>
      </c>
      <c r="BU98" s="8">
        <v>20833.333333333332</v>
      </c>
      <c r="BV98" s="8">
        <v>20833.333333333332</v>
      </c>
      <c r="BW98" s="8">
        <v>20833.333333333332</v>
      </c>
      <c r="BX98" s="8">
        <v>20833.333333333332</v>
      </c>
      <c r="BY98" s="8">
        <v>20833.333333333332</v>
      </c>
      <c r="BZ98" s="8">
        <v>20833.333333333332</v>
      </c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</row>
    <row r="99" spans="1:93" x14ac:dyDescent="0.35">
      <c r="B99" t="str">
        <v>CFO</v>
      </c>
      <c r="C99" s="1">
        <v>42370</v>
      </c>
      <c r="D99" s="1">
        <v>109574</v>
      </c>
      <c r="E99" s="8">
        <v>150000</v>
      </c>
      <c r="G99" s="8">
        <v>12500</v>
      </c>
      <c r="H99" s="8">
        <v>12500</v>
      </c>
      <c r="I99" s="8">
        <v>12500</v>
      </c>
      <c r="J99" s="8">
        <v>12500</v>
      </c>
      <c r="K99" s="8">
        <v>12500</v>
      </c>
      <c r="L99" s="8">
        <v>12500</v>
      </c>
      <c r="M99" s="8">
        <v>12500</v>
      </c>
      <c r="N99" s="8">
        <v>12500</v>
      </c>
      <c r="O99" s="8">
        <v>12500</v>
      </c>
      <c r="P99" s="8">
        <v>12500</v>
      </c>
      <c r="Q99" s="8">
        <v>12500</v>
      </c>
      <c r="R99" s="8">
        <v>12500</v>
      </c>
      <c r="S99" s="8">
        <v>12500</v>
      </c>
      <c r="T99" s="8">
        <v>12500</v>
      </c>
      <c r="U99" s="8">
        <v>12500</v>
      </c>
      <c r="V99" s="8">
        <v>12500</v>
      </c>
      <c r="W99" s="8">
        <v>12500</v>
      </c>
      <c r="X99" s="8">
        <v>12500</v>
      </c>
      <c r="Y99" s="8">
        <v>12500</v>
      </c>
      <c r="Z99" s="8">
        <v>12500</v>
      </c>
      <c r="AA99" s="8">
        <v>12500</v>
      </c>
      <c r="AB99" s="8">
        <v>12500</v>
      </c>
      <c r="AC99" s="8">
        <v>12500</v>
      </c>
      <c r="AD99" s="8">
        <v>12500</v>
      </c>
      <c r="AE99" s="8">
        <v>12500</v>
      </c>
      <c r="AF99" s="8">
        <v>12500</v>
      </c>
      <c r="AG99" s="8">
        <v>12500</v>
      </c>
      <c r="AH99" s="8">
        <v>12500</v>
      </c>
      <c r="AI99" s="8">
        <v>12500</v>
      </c>
      <c r="AJ99" s="8">
        <v>12500</v>
      </c>
      <c r="AK99" s="8">
        <v>12500</v>
      </c>
      <c r="AL99" s="8">
        <v>12500</v>
      </c>
      <c r="AM99" s="8">
        <v>12500</v>
      </c>
      <c r="AN99" s="8">
        <v>12500</v>
      </c>
      <c r="AO99" s="8">
        <v>12500</v>
      </c>
      <c r="AP99" s="8">
        <v>12500</v>
      </c>
      <c r="AQ99" s="8">
        <v>12500</v>
      </c>
      <c r="AR99" s="8">
        <v>12500</v>
      </c>
      <c r="AS99" s="8">
        <v>12500</v>
      </c>
      <c r="AT99" s="8">
        <v>12500</v>
      </c>
      <c r="AU99" s="8">
        <v>12500</v>
      </c>
      <c r="AV99" s="8">
        <v>12500</v>
      </c>
      <c r="AW99" s="8">
        <v>12500</v>
      </c>
      <c r="AX99" s="8">
        <v>12500</v>
      </c>
      <c r="AY99" s="8">
        <v>12500</v>
      </c>
      <c r="AZ99" s="8">
        <v>12500</v>
      </c>
      <c r="BA99" s="8">
        <v>12500</v>
      </c>
      <c r="BB99" s="8">
        <v>12500</v>
      </c>
      <c r="BC99" s="8">
        <v>12500</v>
      </c>
      <c r="BD99" s="8">
        <v>12500</v>
      </c>
      <c r="BE99" s="8">
        <v>12500</v>
      </c>
      <c r="BF99" s="8">
        <v>12500</v>
      </c>
      <c r="BG99" s="8">
        <v>12500</v>
      </c>
      <c r="BH99" s="8">
        <v>12500</v>
      </c>
      <c r="BI99" s="8">
        <v>12500</v>
      </c>
      <c r="BJ99" s="8">
        <v>12500</v>
      </c>
      <c r="BK99" s="8">
        <v>12500</v>
      </c>
      <c r="BL99" s="8">
        <v>12500</v>
      </c>
      <c r="BM99" s="8">
        <v>12500</v>
      </c>
      <c r="BN99" s="8">
        <v>12500</v>
      </c>
      <c r="BO99" s="8">
        <v>12500</v>
      </c>
      <c r="BP99" s="8">
        <v>12500</v>
      </c>
      <c r="BQ99" s="8">
        <v>12500</v>
      </c>
      <c r="BR99" s="8">
        <v>12500</v>
      </c>
      <c r="BS99" s="8">
        <v>12500</v>
      </c>
      <c r="BT99" s="8">
        <v>12500</v>
      </c>
      <c r="BU99" s="8">
        <v>12500</v>
      </c>
      <c r="BV99" s="8">
        <v>12500</v>
      </c>
      <c r="BW99" s="8">
        <v>12500</v>
      </c>
      <c r="BX99" s="8">
        <v>12500</v>
      </c>
      <c r="BY99" s="8">
        <v>12500</v>
      </c>
      <c r="BZ99" s="8">
        <v>12500</v>
      </c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</row>
    <row r="100" spans="1:93" x14ac:dyDescent="0.35">
      <c r="B100" t="str">
        <v>COO</v>
      </c>
      <c r="C100" s="1">
        <v>42370</v>
      </c>
      <c r="D100" s="1">
        <v>109574</v>
      </c>
      <c r="E100" s="8">
        <v>150000</v>
      </c>
      <c r="G100" s="8">
        <v>12500</v>
      </c>
      <c r="H100" s="8">
        <v>12500</v>
      </c>
      <c r="I100" s="8">
        <v>12500</v>
      </c>
      <c r="J100" s="8">
        <v>12500</v>
      </c>
      <c r="K100" s="8">
        <v>12500</v>
      </c>
      <c r="L100" s="8">
        <v>12500</v>
      </c>
      <c r="M100" s="8">
        <v>12500</v>
      </c>
      <c r="N100" s="8">
        <v>12500</v>
      </c>
      <c r="O100" s="8">
        <v>12500</v>
      </c>
      <c r="P100" s="8">
        <v>12500</v>
      </c>
      <c r="Q100" s="8">
        <v>12500</v>
      </c>
      <c r="R100" s="8">
        <v>12500</v>
      </c>
      <c r="S100" s="8">
        <v>12500</v>
      </c>
      <c r="T100" s="8">
        <v>12500</v>
      </c>
      <c r="U100" s="8">
        <v>12500</v>
      </c>
      <c r="V100" s="8">
        <v>12500</v>
      </c>
      <c r="W100" s="8">
        <v>12500</v>
      </c>
      <c r="X100" s="8">
        <v>12500</v>
      </c>
      <c r="Y100" s="8">
        <v>12500</v>
      </c>
      <c r="Z100" s="8">
        <v>12500</v>
      </c>
      <c r="AA100" s="8">
        <v>12500</v>
      </c>
      <c r="AB100" s="8">
        <v>12500</v>
      </c>
      <c r="AC100" s="8">
        <v>12500</v>
      </c>
      <c r="AD100" s="8">
        <v>12500</v>
      </c>
      <c r="AE100" s="8">
        <v>12500</v>
      </c>
      <c r="AF100" s="8">
        <v>12500</v>
      </c>
      <c r="AG100" s="8">
        <v>12500</v>
      </c>
      <c r="AH100" s="8">
        <v>12500</v>
      </c>
      <c r="AI100" s="8">
        <v>12500</v>
      </c>
      <c r="AJ100" s="8">
        <v>12500</v>
      </c>
      <c r="AK100" s="8">
        <v>12500</v>
      </c>
      <c r="AL100" s="8">
        <v>12500</v>
      </c>
      <c r="AM100" s="8">
        <v>12500</v>
      </c>
      <c r="AN100" s="8">
        <v>12500</v>
      </c>
      <c r="AO100" s="8">
        <v>12500</v>
      </c>
      <c r="AP100" s="8">
        <v>12500</v>
      </c>
      <c r="AQ100" s="8">
        <v>12500</v>
      </c>
      <c r="AR100" s="8">
        <v>12500</v>
      </c>
      <c r="AS100" s="8">
        <v>12500</v>
      </c>
      <c r="AT100" s="8">
        <v>12500</v>
      </c>
      <c r="AU100" s="8">
        <v>12500</v>
      </c>
      <c r="AV100" s="8">
        <v>12500</v>
      </c>
      <c r="AW100" s="8">
        <v>12500</v>
      </c>
      <c r="AX100" s="8">
        <v>12500</v>
      </c>
      <c r="AY100" s="8">
        <v>12500</v>
      </c>
      <c r="AZ100" s="8">
        <v>12500</v>
      </c>
      <c r="BA100" s="8">
        <v>12500</v>
      </c>
      <c r="BB100" s="8">
        <v>12500</v>
      </c>
      <c r="BC100" s="8">
        <v>12500</v>
      </c>
      <c r="BD100" s="8">
        <v>12500</v>
      </c>
      <c r="BE100" s="8">
        <v>12500</v>
      </c>
      <c r="BF100" s="8">
        <v>12500</v>
      </c>
      <c r="BG100" s="8">
        <v>12500</v>
      </c>
      <c r="BH100" s="8">
        <v>12500</v>
      </c>
      <c r="BI100" s="8">
        <v>12500</v>
      </c>
      <c r="BJ100" s="8">
        <v>12500</v>
      </c>
      <c r="BK100" s="8">
        <v>12500</v>
      </c>
      <c r="BL100" s="8">
        <v>12500</v>
      </c>
      <c r="BM100" s="8">
        <v>12500</v>
      </c>
      <c r="BN100" s="8">
        <v>12500</v>
      </c>
      <c r="BO100" s="8">
        <v>12500</v>
      </c>
      <c r="BP100" s="8">
        <v>12500</v>
      </c>
      <c r="BQ100" s="8">
        <v>12500</v>
      </c>
      <c r="BR100" s="8">
        <v>12500</v>
      </c>
      <c r="BS100" s="8">
        <v>12500</v>
      </c>
      <c r="BT100" s="8">
        <v>12500</v>
      </c>
      <c r="BU100" s="8">
        <v>12500</v>
      </c>
      <c r="BV100" s="8">
        <v>12500</v>
      </c>
      <c r="BW100" s="8">
        <v>12500</v>
      </c>
      <c r="BX100" s="8">
        <v>12500</v>
      </c>
      <c r="BY100" s="8">
        <v>12500</v>
      </c>
      <c r="BZ100" s="8">
        <v>12500</v>
      </c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</row>
    <row r="101" spans="1:93" x14ac:dyDescent="0.35">
      <c r="B101" t="str">
        <v>Sales</v>
      </c>
      <c r="C101" s="1">
        <v>43831</v>
      </c>
      <c r="D101" s="1">
        <v>109574</v>
      </c>
      <c r="E101" s="8">
        <v>120000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10000</v>
      </c>
      <c r="N101" s="8">
        <v>10000</v>
      </c>
      <c r="O101" s="8">
        <v>10000</v>
      </c>
      <c r="P101" s="8">
        <v>10000</v>
      </c>
      <c r="Q101" s="8">
        <v>10000</v>
      </c>
      <c r="R101" s="8">
        <v>10000</v>
      </c>
      <c r="S101" s="8">
        <v>10000</v>
      </c>
      <c r="T101" s="8">
        <v>10000</v>
      </c>
      <c r="U101" s="8">
        <v>10000</v>
      </c>
      <c r="V101" s="8">
        <v>10000</v>
      </c>
      <c r="W101" s="8">
        <v>10000</v>
      </c>
      <c r="X101" s="8">
        <v>10000</v>
      </c>
      <c r="Y101" s="8">
        <v>10000</v>
      </c>
      <c r="Z101" s="8">
        <v>10000</v>
      </c>
      <c r="AA101" s="8">
        <v>10000</v>
      </c>
      <c r="AB101" s="8">
        <v>10000</v>
      </c>
      <c r="AC101" s="8">
        <v>10000</v>
      </c>
      <c r="AD101" s="8">
        <v>10000</v>
      </c>
      <c r="AE101" s="8">
        <v>10000</v>
      </c>
      <c r="AF101" s="8">
        <v>10000</v>
      </c>
      <c r="AG101" s="8">
        <v>10000</v>
      </c>
      <c r="AH101" s="8">
        <v>10000</v>
      </c>
      <c r="AI101" s="8">
        <v>10000</v>
      </c>
      <c r="AJ101" s="8">
        <v>10000</v>
      </c>
      <c r="AK101" s="8">
        <v>10000</v>
      </c>
      <c r="AL101" s="8">
        <v>10000</v>
      </c>
      <c r="AM101" s="8">
        <v>10000</v>
      </c>
      <c r="AN101" s="8">
        <v>10000</v>
      </c>
      <c r="AO101" s="8">
        <v>10000</v>
      </c>
      <c r="AP101" s="8">
        <v>10000</v>
      </c>
      <c r="AQ101" s="8">
        <v>10000</v>
      </c>
      <c r="AR101" s="8">
        <v>10000</v>
      </c>
      <c r="AS101" s="8">
        <v>10000</v>
      </c>
      <c r="AT101" s="8">
        <v>10000</v>
      </c>
      <c r="AU101" s="8">
        <v>10000</v>
      </c>
      <c r="AV101" s="8">
        <v>10000</v>
      </c>
      <c r="AW101" s="8">
        <v>10000</v>
      </c>
      <c r="AX101" s="8">
        <v>10000</v>
      </c>
      <c r="AY101" s="8">
        <v>10000</v>
      </c>
      <c r="AZ101" s="8">
        <v>10000</v>
      </c>
      <c r="BA101" s="8">
        <v>10000</v>
      </c>
      <c r="BB101" s="8">
        <v>10000</v>
      </c>
      <c r="BC101" s="8">
        <v>10000</v>
      </c>
      <c r="BD101" s="8">
        <v>10000</v>
      </c>
      <c r="BE101" s="8">
        <v>10000</v>
      </c>
      <c r="BF101" s="8">
        <v>10000</v>
      </c>
      <c r="BG101" s="8">
        <v>10000</v>
      </c>
      <c r="BH101" s="8">
        <v>10000</v>
      </c>
      <c r="BI101" s="8">
        <v>10000</v>
      </c>
      <c r="BJ101" s="8">
        <v>10000</v>
      </c>
      <c r="BK101" s="8">
        <v>10000</v>
      </c>
      <c r="BL101" s="8">
        <v>10000</v>
      </c>
      <c r="BM101" s="8">
        <v>10000</v>
      </c>
      <c r="BN101" s="8">
        <v>10000</v>
      </c>
      <c r="BO101" s="8">
        <v>10000</v>
      </c>
      <c r="BP101" s="8">
        <v>10000</v>
      </c>
      <c r="BQ101" s="8">
        <v>10000</v>
      </c>
      <c r="BR101" s="8">
        <v>10000</v>
      </c>
      <c r="BS101" s="8">
        <v>10000</v>
      </c>
      <c r="BT101" s="8">
        <v>10000</v>
      </c>
      <c r="BU101" s="8">
        <v>10000</v>
      </c>
      <c r="BV101" s="8">
        <v>10000</v>
      </c>
      <c r="BW101" s="8">
        <v>10000</v>
      </c>
      <c r="BX101" s="8">
        <v>10000</v>
      </c>
      <c r="BY101" s="8">
        <v>10000</v>
      </c>
      <c r="BZ101" s="8">
        <v>10000</v>
      </c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</row>
    <row r="102" spans="1:93" x14ac:dyDescent="0.35">
      <c r="B102" t="str">
        <v>COO</v>
      </c>
      <c r="C102" s="1">
        <v>44378</v>
      </c>
      <c r="D102" s="1">
        <v>109574</v>
      </c>
      <c r="E102" s="8">
        <v>150000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12500</v>
      </c>
      <c r="AF102" s="8">
        <v>12500</v>
      </c>
      <c r="AG102" s="8">
        <v>12500</v>
      </c>
      <c r="AH102" s="8">
        <v>12500</v>
      </c>
      <c r="AI102" s="8">
        <v>12500</v>
      </c>
      <c r="AJ102" s="8">
        <v>12500</v>
      </c>
      <c r="AK102" s="8">
        <v>12500</v>
      </c>
      <c r="AL102" s="8">
        <v>12500</v>
      </c>
      <c r="AM102" s="8">
        <v>12500</v>
      </c>
      <c r="AN102" s="8">
        <v>12500</v>
      </c>
      <c r="AO102" s="8">
        <v>12500</v>
      </c>
      <c r="AP102" s="8">
        <v>12500</v>
      </c>
      <c r="AQ102" s="8">
        <v>12500</v>
      </c>
      <c r="AR102" s="8">
        <v>12500</v>
      </c>
      <c r="AS102" s="8">
        <v>12500</v>
      </c>
      <c r="AT102" s="8">
        <v>12500</v>
      </c>
      <c r="AU102" s="8">
        <v>12500</v>
      </c>
      <c r="AV102" s="8">
        <v>12500</v>
      </c>
      <c r="AW102" s="8">
        <v>12500</v>
      </c>
      <c r="AX102" s="8">
        <v>12500</v>
      </c>
      <c r="AY102" s="8">
        <v>12500</v>
      </c>
      <c r="AZ102" s="8">
        <v>12500</v>
      </c>
      <c r="BA102" s="8">
        <v>12500</v>
      </c>
      <c r="BB102" s="8">
        <v>12500</v>
      </c>
      <c r="BC102" s="8">
        <v>12500</v>
      </c>
      <c r="BD102" s="8">
        <v>12500</v>
      </c>
      <c r="BE102" s="8">
        <v>12500</v>
      </c>
      <c r="BF102" s="8">
        <v>12500</v>
      </c>
      <c r="BG102" s="8">
        <v>12500</v>
      </c>
      <c r="BH102" s="8">
        <v>12500</v>
      </c>
      <c r="BI102" s="8">
        <v>12500</v>
      </c>
      <c r="BJ102" s="8">
        <v>12500</v>
      </c>
      <c r="BK102" s="8">
        <v>12500</v>
      </c>
      <c r="BL102" s="8">
        <v>12500</v>
      </c>
      <c r="BM102" s="8">
        <v>12500</v>
      </c>
      <c r="BN102" s="8">
        <v>12500</v>
      </c>
      <c r="BO102" s="8">
        <v>12500</v>
      </c>
      <c r="BP102" s="8">
        <v>12500</v>
      </c>
      <c r="BQ102" s="8">
        <v>12500</v>
      </c>
      <c r="BR102" s="8">
        <v>12500</v>
      </c>
      <c r="BS102" s="8">
        <v>12500</v>
      </c>
      <c r="BT102" s="8">
        <v>12500</v>
      </c>
      <c r="BU102" s="8">
        <v>12500</v>
      </c>
      <c r="BV102" s="8">
        <v>12500</v>
      </c>
      <c r="BW102" s="8">
        <v>12500</v>
      </c>
      <c r="BX102" s="8">
        <v>12500</v>
      </c>
      <c r="BY102" s="8">
        <v>12500</v>
      </c>
      <c r="BZ102" s="8">
        <v>12500</v>
      </c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</row>
    <row r="103" spans="1:93" x14ac:dyDescent="0.35">
      <c r="B103" t="str">
        <v>Accountant</v>
      </c>
      <c r="C103" s="1">
        <v>40299</v>
      </c>
      <c r="D103" s="1">
        <v>43830</v>
      </c>
      <c r="E103" s="8">
        <v>100000</v>
      </c>
      <c r="G103" s="8">
        <v>8333.3333333333339</v>
      </c>
      <c r="H103" s="8">
        <v>8333.3333333333339</v>
      </c>
      <c r="I103" s="8">
        <v>8333.3333333333339</v>
      </c>
      <c r="J103" s="8">
        <v>8333.3333333333339</v>
      </c>
      <c r="K103" s="8">
        <v>8333.3333333333339</v>
      </c>
      <c r="L103" s="8">
        <v>8333.3333333333339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8">
        <v>0</v>
      </c>
      <c r="BJ103" s="8">
        <v>0</v>
      </c>
      <c r="BK103" s="8">
        <v>0</v>
      </c>
      <c r="BL103" s="8">
        <v>0</v>
      </c>
      <c r="BM103" s="8">
        <v>0</v>
      </c>
      <c r="BN103" s="8">
        <v>0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0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</row>
    <row r="104" spans="1:93" x14ac:dyDescent="0.35">
      <c r="B104" t="str">
        <v>Accountant</v>
      </c>
      <c r="C104" s="1">
        <v>43862</v>
      </c>
      <c r="D104" s="1">
        <v>109574</v>
      </c>
      <c r="E104" s="8">
        <v>100000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8333.3333333333339</v>
      </c>
      <c r="O104" s="8">
        <v>8333.3333333333339</v>
      </c>
      <c r="P104" s="8">
        <v>8333.3333333333339</v>
      </c>
      <c r="Q104" s="8">
        <v>8333.3333333333339</v>
      </c>
      <c r="R104" s="8">
        <v>8333.3333333333339</v>
      </c>
      <c r="S104" s="8">
        <v>8333.3333333333339</v>
      </c>
      <c r="T104" s="8">
        <v>8333.3333333333339</v>
      </c>
      <c r="U104" s="8">
        <v>8333.3333333333339</v>
      </c>
      <c r="V104" s="8">
        <v>8333.3333333333339</v>
      </c>
      <c r="W104" s="8">
        <v>8333.3333333333339</v>
      </c>
      <c r="X104" s="8">
        <v>8333.3333333333339</v>
      </c>
      <c r="Y104" s="8">
        <v>8333.3333333333339</v>
      </c>
      <c r="Z104" s="8">
        <v>8333.3333333333339</v>
      </c>
      <c r="AA104" s="8">
        <v>8333.3333333333339</v>
      </c>
      <c r="AB104" s="8">
        <v>8333.3333333333339</v>
      </c>
      <c r="AC104" s="8">
        <v>8333.3333333333339</v>
      </c>
      <c r="AD104" s="8">
        <v>8333.3333333333339</v>
      </c>
      <c r="AE104" s="8">
        <v>8333.3333333333339</v>
      </c>
      <c r="AF104" s="8">
        <v>8333.3333333333339</v>
      </c>
      <c r="AG104" s="8">
        <v>8333.3333333333339</v>
      </c>
      <c r="AH104" s="8">
        <v>8333.3333333333339</v>
      </c>
      <c r="AI104" s="8">
        <v>8333.3333333333339</v>
      </c>
      <c r="AJ104" s="8">
        <v>8333.3333333333339</v>
      </c>
      <c r="AK104" s="8">
        <v>8333.3333333333339</v>
      </c>
      <c r="AL104" s="8">
        <v>8333.3333333333339</v>
      </c>
      <c r="AM104" s="8">
        <v>8333.3333333333339</v>
      </c>
      <c r="AN104" s="8">
        <v>8333.3333333333339</v>
      </c>
      <c r="AO104" s="8">
        <v>8333.3333333333339</v>
      </c>
      <c r="AP104" s="8">
        <v>8333.3333333333339</v>
      </c>
      <c r="AQ104" s="8">
        <v>8333.3333333333339</v>
      </c>
      <c r="AR104" s="8">
        <v>8333.3333333333339</v>
      </c>
      <c r="AS104" s="8">
        <v>8333.3333333333339</v>
      </c>
      <c r="AT104" s="8">
        <v>8333.3333333333339</v>
      </c>
      <c r="AU104" s="8">
        <v>8333.3333333333339</v>
      </c>
      <c r="AV104" s="8">
        <v>8333.3333333333339</v>
      </c>
      <c r="AW104" s="8">
        <v>8333.3333333333339</v>
      </c>
      <c r="AX104" s="8">
        <v>8333.3333333333339</v>
      </c>
      <c r="AY104" s="8">
        <v>8333.3333333333339</v>
      </c>
      <c r="AZ104" s="8">
        <v>8333.3333333333339</v>
      </c>
      <c r="BA104" s="8">
        <v>8333.3333333333339</v>
      </c>
      <c r="BB104" s="8">
        <v>8333.3333333333339</v>
      </c>
      <c r="BC104" s="8">
        <v>8333.3333333333339</v>
      </c>
      <c r="BD104" s="8">
        <v>8333.3333333333339</v>
      </c>
      <c r="BE104" s="8">
        <v>8333.3333333333339</v>
      </c>
      <c r="BF104" s="8">
        <v>8333.3333333333339</v>
      </c>
      <c r="BG104" s="8">
        <v>8333.3333333333339</v>
      </c>
      <c r="BH104" s="8">
        <v>8333.3333333333339</v>
      </c>
      <c r="BI104" s="8">
        <v>8333.3333333333339</v>
      </c>
      <c r="BJ104" s="8">
        <v>8333.3333333333339</v>
      </c>
      <c r="BK104" s="8">
        <v>8333.3333333333339</v>
      </c>
      <c r="BL104" s="8">
        <v>8333.3333333333339</v>
      </c>
      <c r="BM104" s="8">
        <v>8333.3333333333339</v>
      </c>
      <c r="BN104" s="8">
        <v>8333.3333333333339</v>
      </c>
      <c r="BO104" s="8">
        <v>8333.3333333333339</v>
      </c>
      <c r="BP104" s="8">
        <v>8333.3333333333339</v>
      </c>
      <c r="BQ104" s="8">
        <v>8333.3333333333339</v>
      </c>
      <c r="BR104" s="8">
        <v>8333.3333333333339</v>
      </c>
      <c r="BS104" s="8">
        <v>8333.3333333333339</v>
      </c>
      <c r="BT104" s="8">
        <v>8333.3333333333339</v>
      </c>
      <c r="BU104" s="8">
        <v>8333.3333333333339</v>
      </c>
      <c r="BV104" s="8">
        <v>8333.3333333333339</v>
      </c>
      <c r="BW104" s="8">
        <v>8333.3333333333339</v>
      </c>
      <c r="BX104" s="8">
        <v>8333.3333333333339</v>
      </c>
      <c r="BY104" s="8">
        <v>8333.3333333333339</v>
      </c>
      <c r="BZ104" s="8">
        <v>8333.3333333333339</v>
      </c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</row>
    <row r="105" spans="1:93" x14ac:dyDescent="0.35">
      <c r="B105" t="str">
        <v>Analyst</v>
      </c>
      <c r="C105" s="1">
        <v>44378</v>
      </c>
      <c r="D105" s="1">
        <v>109574</v>
      </c>
      <c r="E105" s="8">
        <v>100000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8333.3333333333339</v>
      </c>
      <c r="AF105" s="8">
        <v>8333.3333333333339</v>
      </c>
      <c r="AG105" s="8">
        <v>8333.3333333333339</v>
      </c>
      <c r="AH105" s="8">
        <v>8333.3333333333339</v>
      </c>
      <c r="AI105" s="8">
        <v>8333.3333333333339</v>
      </c>
      <c r="AJ105" s="8">
        <v>8333.3333333333339</v>
      </c>
      <c r="AK105" s="8">
        <v>8333.3333333333339</v>
      </c>
      <c r="AL105" s="8">
        <v>8333.3333333333339</v>
      </c>
      <c r="AM105" s="8">
        <v>8333.3333333333339</v>
      </c>
      <c r="AN105" s="8">
        <v>8333.3333333333339</v>
      </c>
      <c r="AO105" s="8">
        <v>8333.3333333333339</v>
      </c>
      <c r="AP105" s="8">
        <v>8333.3333333333339</v>
      </c>
      <c r="AQ105" s="8">
        <v>8333.3333333333339</v>
      </c>
      <c r="AR105" s="8">
        <v>8333.3333333333339</v>
      </c>
      <c r="AS105" s="8">
        <v>8333.3333333333339</v>
      </c>
      <c r="AT105" s="8">
        <v>8333.3333333333339</v>
      </c>
      <c r="AU105" s="8">
        <v>8333.3333333333339</v>
      </c>
      <c r="AV105" s="8">
        <v>8333.3333333333339</v>
      </c>
      <c r="AW105" s="8">
        <v>8333.3333333333339</v>
      </c>
      <c r="AX105" s="8">
        <v>8333.3333333333339</v>
      </c>
      <c r="AY105" s="8">
        <v>8333.3333333333339</v>
      </c>
      <c r="AZ105" s="8">
        <v>8333.3333333333339</v>
      </c>
      <c r="BA105" s="8">
        <v>8333.3333333333339</v>
      </c>
      <c r="BB105" s="8">
        <v>8333.3333333333339</v>
      </c>
      <c r="BC105" s="8">
        <v>8333.3333333333339</v>
      </c>
      <c r="BD105" s="8">
        <v>8333.3333333333339</v>
      </c>
      <c r="BE105" s="8">
        <v>8333.3333333333339</v>
      </c>
      <c r="BF105" s="8">
        <v>8333.3333333333339</v>
      </c>
      <c r="BG105" s="8">
        <v>8333.3333333333339</v>
      </c>
      <c r="BH105" s="8">
        <v>8333.3333333333339</v>
      </c>
      <c r="BI105" s="8">
        <v>8333.3333333333339</v>
      </c>
      <c r="BJ105" s="8">
        <v>8333.3333333333339</v>
      </c>
      <c r="BK105" s="8">
        <v>8333.3333333333339</v>
      </c>
      <c r="BL105" s="8">
        <v>8333.3333333333339</v>
      </c>
      <c r="BM105" s="8">
        <v>8333.3333333333339</v>
      </c>
      <c r="BN105" s="8">
        <v>8333.3333333333339</v>
      </c>
      <c r="BO105" s="8">
        <v>8333.3333333333339</v>
      </c>
      <c r="BP105" s="8">
        <v>8333.3333333333339</v>
      </c>
      <c r="BQ105" s="8">
        <v>8333.3333333333339</v>
      </c>
      <c r="BR105" s="8">
        <v>8333.3333333333339</v>
      </c>
      <c r="BS105" s="8">
        <v>8333.3333333333339</v>
      </c>
      <c r="BT105" s="8">
        <v>8333.3333333333339</v>
      </c>
      <c r="BU105" s="8">
        <v>8333.3333333333339</v>
      </c>
      <c r="BV105" s="8">
        <v>8333.3333333333339</v>
      </c>
      <c r="BW105" s="8">
        <v>8333.3333333333339</v>
      </c>
      <c r="BX105" s="8">
        <v>8333.3333333333339</v>
      </c>
      <c r="BY105" s="8">
        <v>8333.3333333333339</v>
      </c>
      <c r="BZ105" s="8">
        <v>8333.3333333333339</v>
      </c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</row>
    <row r="106" spans="1:93" x14ac:dyDescent="0.35">
      <c r="B106" t="str">
        <v>Customer Service</v>
      </c>
      <c r="C106" s="1">
        <v>42370</v>
      </c>
      <c r="D106" s="1">
        <v>109574</v>
      </c>
      <c r="E106" s="8">
        <v>80000</v>
      </c>
      <c r="G106" s="8">
        <v>6666.666666666667</v>
      </c>
      <c r="H106" s="8">
        <v>6666.666666666667</v>
      </c>
      <c r="I106" s="8">
        <v>6666.666666666667</v>
      </c>
      <c r="J106" s="8">
        <v>6666.666666666667</v>
      </c>
      <c r="K106" s="8">
        <v>6666.666666666667</v>
      </c>
      <c r="L106" s="8">
        <v>6666.666666666667</v>
      </c>
      <c r="M106" s="8">
        <v>6666.666666666667</v>
      </c>
      <c r="N106" s="8">
        <v>6666.666666666667</v>
      </c>
      <c r="O106" s="8">
        <v>6666.666666666667</v>
      </c>
      <c r="P106" s="8">
        <v>6666.666666666667</v>
      </c>
      <c r="Q106" s="8">
        <v>6666.666666666667</v>
      </c>
      <c r="R106" s="8">
        <v>6666.666666666667</v>
      </c>
      <c r="S106" s="8">
        <v>6666.666666666667</v>
      </c>
      <c r="T106" s="8">
        <v>6666.666666666667</v>
      </c>
      <c r="U106" s="8">
        <v>6666.666666666667</v>
      </c>
      <c r="V106" s="8">
        <v>6666.666666666667</v>
      </c>
      <c r="W106" s="8">
        <v>6666.666666666667</v>
      </c>
      <c r="X106" s="8">
        <v>6666.666666666667</v>
      </c>
      <c r="Y106" s="8">
        <v>6666.666666666667</v>
      </c>
      <c r="Z106" s="8">
        <v>6666.666666666667</v>
      </c>
      <c r="AA106" s="8">
        <v>6666.666666666667</v>
      </c>
      <c r="AB106" s="8">
        <v>6666.666666666667</v>
      </c>
      <c r="AC106" s="8">
        <v>6666.666666666667</v>
      </c>
      <c r="AD106" s="8">
        <v>6666.666666666667</v>
      </c>
      <c r="AE106" s="8">
        <v>6666.666666666667</v>
      </c>
      <c r="AF106" s="8">
        <v>6666.666666666667</v>
      </c>
      <c r="AG106" s="8">
        <v>6666.666666666667</v>
      </c>
      <c r="AH106" s="8">
        <v>6666.666666666667</v>
      </c>
      <c r="AI106" s="8">
        <v>6666.666666666667</v>
      </c>
      <c r="AJ106" s="8">
        <v>6666.666666666667</v>
      </c>
      <c r="AK106" s="8">
        <v>6666.666666666667</v>
      </c>
      <c r="AL106" s="8">
        <v>6666.666666666667</v>
      </c>
      <c r="AM106" s="8">
        <v>6666.666666666667</v>
      </c>
      <c r="AN106" s="8">
        <v>6666.666666666667</v>
      </c>
      <c r="AO106" s="8">
        <v>6666.666666666667</v>
      </c>
      <c r="AP106" s="8">
        <v>6666.666666666667</v>
      </c>
      <c r="AQ106" s="8">
        <v>6666.666666666667</v>
      </c>
      <c r="AR106" s="8">
        <v>6666.666666666667</v>
      </c>
      <c r="AS106" s="8">
        <v>6666.666666666667</v>
      </c>
      <c r="AT106" s="8">
        <v>6666.666666666667</v>
      </c>
      <c r="AU106" s="8">
        <v>6666.666666666667</v>
      </c>
      <c r="AV106" s="8">
        <v>6666.666666666667</v>
      </c>
      <c r="AW106" s="8">
        <v>6666.666666666667</v>
      </c>
      <c r="AX106" s="8">
        <v>6666.666666666667</v>
      </c>
      <c r="AY106" s="8">
        <v>6666.666666666667</v>
      </c>
      <c r="AZ106" s="8">
        <v>6666.666666666667</v>
      </c>
      <c r="BA106" s="8">
        <v>6666.666666666667</v>
      </c>
      <c r="BB106" s="8">
        <v>6666.666666666667</v>
      </c>
      <c r="BC106" s="8">
        <v>6666.666666666667</v>
      </c>
      <c r="BD106" s="8">
        <v>6666.666666666667</v>
      </c>
      <c r="BE106" s="8">
        <v>6666.666666666667</v>
      </c>
      <c r="BF106" s="8">
        <v>6666.666666666667</v>
      </c>
      <c r="BG106" s="8">
        <v>6666.666666666667</v>
      </c>
      <c r="BH106" s="8">
        <v>6666.666666666667</v>
      </c>
      <c r="BI106" s="8">
        <v>6666.666666666667</v>
      </c>
      <c r="BJ106" s="8">
        <v>6666.666666666667</v>
      </c>
      <c r="BK106" s="8">
        <v>6666.666666666667</v>
      </c>
      <c r="BL106" s="8">
        <v>6666.666666666667</v>
      </c>
      <c r="BM106" s="8">
        <v>6666.666666666667</v>
      </c>
      <c r="BN106" s="8">
        <v>6666.666666666667</v>
      </c>
      <c r="BO106" s="8">
        <v>6666.666666666667</v>
      </c>
      <c r="BP106" s="8">
        <v>6666.666666666667</v>
      </c>
      <c r="BQ106" s="8">
        <v>6666.666666666667</v>
      </c>
      <c r="BR106" s="8">
        <v>6666.666666666667</v>
      </c>
      <c r="BS106" s="8">
        <v>6666.666666666667</v>
      </c>
      <c r="BT106" s="8">
        <v>6666.666666666667</v>
      </c>
      <c r="BU106" s="8">
        <v>6666.666666666667</v>
      </c>
      <c r="BV106" s="8">
        <v>6666.666666666667</v>
      </c>
      <c r="BW106" s="8">
        <v>6666.666666666667</v>
      </c>
      <c r="BX106" s="8">
        <v>6666.666666666667</v>
      </c>
      <c r="BY106" s="8">
        <v>6666.666666666667</v>
      </c>
      <c r="BZ106" s="8">
        <v>6666.666666666667</v>
      </c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</row>
    <row r="107" spans="1:93" x14ac:dyDescent="0.35">
      <c r="B107" t="str">
        <v>Marketing</v>
      </c>
      <c r="C107" s="1">
        <v>42370</v>
      </c>
      <c r="D107" s="1">
        <v>109574</v>
      </c>
      <c r="E107" s="8">
        <v>80000</v>
      </c>
      <c r="G107" s="8">
        <v>6666.666666666667</v>
      </c>
      <c r="H107" s="8">
        <v>6666.666666666667</v>
      </c>
      <c r="I107" s="8">
        <v>6666.666666666667</v>
      </c>
      <c r="J107" s="8">
        <v>6666.666666666667</v>
      </c>
      <c r="K107" s="8">
        <v>6666.666666666667</v>
      </c>
      <c r="L107" s="8">
        <v>6666.666666666667</v>
      </c>
      <c r="M107" s="8">
        <v>6666.666666666667</v>
      </c>
      <c r="N107" s="8">
        <v>6666.666666666667</v>
      </c>
      <c r="O107" s="8">
        <v>6666.666666666667</v>
      </c>
      <c r="P107" s="8">
        <v>6666.666666666667</v>
      </c>
      <c r="Q107" s="8">
        <v>6666.666666666667</v>
      </c>
      <c r="R107" s="8">
        <v>6666.666666666667</v>
      </c>
      <c r="S107" s="8">
        <v>6666.666666666667</v>
      </c>
      <c r="T107" s="8">
        <v>6666.666666666667</v>
      </c>
      <c r="U107" s="8">
        <v>6666.666666666667</v>
      </c>
      <c r="V107" s="8">
        <v>6666.666666666667</v>
      </c>
      <c r="W107" s="8">
        <v>6666.666666666667</v>
      </c>
      <c r="X107" s="8">
        <v>6666.666666666667</v>
      </c>
      <c r="Y107" s="8">
        <v>6666.666666666667</v>
      </c>
      <c r="Z107" s="8">
        <v>6666.666666666667</v>
      </c>
      <c r="AA107" s="8">
        <v>6666.666666666667</v>
      </c>
      <c r="AB107" s="8">
        <v>6666.666666666667</v>
      </c>
      <c r="AC107" s="8">
        <v>6666.666666666667</v>
      </c>
      <c r="AD107" s="8">
        <v>6666.666666666667</v>
      </c>
      <c r="AE107" s="8">
        <v>6666.666666666667</v>
      </c>
      <c r="AF107" s="8">
        <v>6666.666666666667</v>
      </c>
      <c r="AG107" s="8">
        <v>6666.666666666667</v>
      </c>
      <c r="AH107" s="8">
        <v>6666.666666666667</v>
      </c>
      <c r="AI107" s="8">
        <v>6666.666666666667</v>
      </c>
      <c r="AJ107" s="8">
        <v>6666.666666666667</v>
      </c>
      <c r="AK107" s="8">
        <v>6666.666666666667</v>
      </c>
      <c r="AL107" s="8">
        <v>6666.666666666667</v>
      </c>
      <c r="AM107" s="8">
        <v>6666.666666666667</v>
      </c>
      <c r="AN107" s="8">
        <v>6666.666666666667</v>
      </c>
      <c r="AO107" s="8">
        <v>6666.666666666667</v>
      </c>
      <c r="AP107" s="8">
        <v>6666.666666666667</v>
      </c>
      <c r="AQ107" s="8">
        <v>6666.666666666667</v>
      </c>
      <c r="AR107" s="8">
        <v>6666.666666666667</v>
      </c>
      <c r="AS107" s="8">
        <v>6666.666666666667</v>
      </c>
      <c r="AT107" s="8">
        <v>6666.666666666667</v>
      </c>
      <c r="AU107" s="8">
        <v>6666.666666666667</v>
      </c>
      <c r="AV107" s="8">
        <v>6666.666666666667</v>
      </c>
      <c r="AW107" s="8">
        <v>6666.666666666667</v>
      </c>
      <c r="AX107" s="8">
        <v>6666.666666666667</v>
      </c>
      <c r="AY107" s="8">
        <v>6666.666666666667</v>
      </c>
      <c r="AZ107" s="8">
        <v>6666.666666666667</v>
      </c>
      <c r="BA107" s="8">
        <v>6666.666666666667</v>
      </c>
      <c r="BB107" s="8">
        <v>6666.666666666667</v>
      </c>
      <c r="BC107" s="8">
        <v>6666.666666666667</v>
      </c>
      <c r="BD107" s="8">
        <v>6666.666666666667</v>
      </c>
      <c r="BE107" s="8">
        <v>6666.666666666667</v>
      </c>
      <c r="BF107" s="8">
        <v>6666.666666666667</v>
      </c>
      <c r="BG107" s="8">
        <v>6666.666666666667</v>
      </c>
      <c r="BH107" s="8">
        <v>6666.666666666667</v>
      </c>
      <c r="BI107" s="8">
        <v>6666.666666666667</v>
      </c>
      <c r="BJ107" s="8">
        <v>6666.666666666667</v>
      </c>
      <c r="BK107" s="8">
        <v>6666.666666666667</v>
      </c>
      <c r="BL107" s="8">
        <v>6666.666666666667</v>
      </c>
      <c r="BM107" s="8">
        <v>6666.666666666667</v>
      </c>
      <c r="BN107" s="8">
        <v>6666.666666666667</v>
      </c>
      <c r="BO107" s="8">
        <v>6666.666666666667</v>
      </c>
      <c r="BP107" s="8">
        <v>6666.666666666667</v>
      </c>
      <c r="BQ107" s="8">
        <v>6666.666666666667</v>
      </c>
      <c r="BR107" s="8">
        <v>6666.666666666667</v>
      </c>
      <c r="BS107" s="8">
        <v>6666.666666666667</v>
      </c>
      <c r="BT107" s="8">
        <v>6666.666666666667</v>
      </c>
      <c r="BU107" s="8">
        <v>6666.666666666667</v>
      </c>
      <c r="BV107" s="8">
        <v>6666.666666666667</v>
      </c>
      <c r="BW107" s="8">
        <v>6666.666666666667</v>
      </c>
      <c r="BX107" s="8">
        <v>6666.666666666667</v>
      </c>
      <c r="BY107" s="8">
        <v>6666.666666666667</v>
      </c>
      <c r="BZ107" s="8">
        <v>6666.666666666667</v>
      </c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</row>
    <row r="111" spans="1:93" ht="15" thickBot="1" x14ac:dyDescent="0.4">
      <c r="A111" s="30" t="s">
        <v>53</v>
      </c>
      <c r="B111" s="30"/>
      <c r="C111" s="30"/>
      <c r="D111" s="30"/>
      <c r="E111" s="30"/>
      <c r="F111" s="30"/>
      <c r="G111" s="31" cm="1">
        <f t="array" ref="G111:BZ111">MMULT(_xlfn.SEQUENCE(1,ROWS(_xlfn.ANCHORARRAY(B98)),1,0),_xlfn.ANCHORARRAY(G98))</f>
        <v>67500</v>
      </c>
      <c r="H111" s="31">
        <v>67500</v>
      </c>
      <c r="I111" s="31">
        <v>67500</v>
      </c>
      <c r="J111" s="31">
        <v>67500</v>
      </c>
      <c r="K111" s="31">
        <v>67500</v>
      </c>
      <c r="L111" s="31">
        <v>67500</v>
      </c>
      <c r="M111" s="31">
        <v>69166.666666666657</v>
      </c>
      <c r="N111" s="31">
        <v>77500</v>
      </c>
      <c r="O111" s="31">
        <v>77500</v>
      </c>
      <c r="P111" s="31">
        <v>77500</v>
      </c>
      <c r="Q111" s="31">
        <v>77500</v>
      </c>
      <c r="R111" s="31">
        <v>77500</v>
      </c>
      <c r="S111" s="31">
        <v>77500</v>
      </c>
      <c r="T111" s="31">
        <v>77500</v>
      </c>
      <c r="U111" s="31">
        <v>77500</v>
      </c>
      <c r="V111" s="31">
        <v>77500</v>
      </c>
      <c r="W111" s="31">
        <v>77500</v>
      </c>
      <c r="X111" s="31">
        <v>77500</v>
      </c>
      <c r="Y111" s="31">
        <v>77500</v>
      </c>
      <c r="Z111" s="31">
        <v>77500</v>
      </c>
      <c r="AA111" s="31">
        <v>77500</v>
      </c>
      <c r="AB111" s="31">
        <v>77500</v>
      </c>
      <c r="AC111" s="31">
        <v>77500</v>
      </c>
      <c r="AD111" s="31">
        <v>77500</v>
      </c>
      <c r="AE111" s="31">
        <v>98333.333333333328</v>
      </c>
      <c r="AF111" s="31">
        <v>98333.333333333328</v>
      </c>
      <c r="AG111" s="31">
        <v>98333.333333333328</v>
      </c>
      <c r="AH111" s="31">
        <v>98333.333333333328</v>
      </c>
      <c r="AI111" s="31">
        <v>98333.333333333328</v>
      </c>
      <c r="AJ111" s="31">
        <v>98333.333333333328</v>
      </c>
      <c r="AK111" s="31">
        <v>98333.333333333328</v>
      </c>
      <c r="AL111" s="31">
        <v>98333.333333333328</v>
      </c>
      <c r="AM111" s="31">
        <v>98333.333333333328</v>
      </c>
      <c r="AN111" s="31">
        <v>98333.333333333328</v>
      </c>
      <c r="AO111" s="31">
        <v>98333.333333333328</v>
      </c>
      <c r="AP111" s="31">
        <v>98333.333333333328</v>
      </c>
      <c r="AQ111" s="31">
        <v>98333.333333333328</v>
      </c>
      <c r="AR111" s="31">
        <v>98333.333333333328</v>
      </c>
      <c r="AS111" s="31">
        <v>98333.333333333328</v>
      </c>
      <c r="AT111" s="31">
        <v>98333.333333333328</v>
      </c>
      <c r="AU111" s="31">
        <v>98333.333333333328</v>
      </c>
      <c r="AV111" s="31">
        <v>98333.333333333328</v>
      </c>
      <c r="AW111" s="31">
        <v>98333.333333333328</v>
      </c>
      <c r="AX111" s="31">
        <v>98333.333333333328</v>
      </c>
      <c r="AY111" s="31">
        <v>98333.333333333328</v>
      </c>
      <c r="AZ111" s="31">
        <v>98333.333333333328</v>
      </c>
      <c r="BA111" s="31">
        <v>98333.333333333328</v>
      </c>
      <c r="BB111" s="31">
        <v>98333.333333333328</v>
      </c>
      <c r="BC111" s="31">
        <v>98333.333333333328</v>
      </c>
      <c r="BD111" s="31">
        <v>98333.333333333328</v>
      </c>
      <c r="BE111" s="31">
        <v>98333.333333333328</v>
      </c>
      <c r="BF111" s="31">
        <v>98333.333333333328</v>
      </c>
      <c r="BG111" s="31">
        <v>98333.333333333328</v>
      </c>
      <c r="BH111" s="31">
        <v>98333.333333333328</v>
      </c>
      <c r="BI111" s="31">
        <v>98333.333333333328</v>
      </c>
      <c r="BJ111" s="31">
        <v>98333.333333333328</v>
      </c>
      <c r="BK111" s="31">
        <v>98333.333333333328</v>
      </c>
      <c r="BL111" s="31">
        <v>98333.333333333328</v>
      </c>
      <c r="BM111" s="31">
        <v>98333.333333333328</v>
      </c>
      <c r="BN111" s="31">
        <v>98333.333333333328</v>
      </c>
      <c r="BO111" s="31">
        <v>98333.333333333328</v>
      </c>
      <c r="BP111" s="31">
        <v>98333.333333333328</v>
      </c>
      <c r="BQ111" s="31">
        <v>98333.333333333328</v>
      </c>
      <c r="BR111" s="31">
        <v>98333.333333333328</v>
      </c>
      <c r="BS111" s="31">
        <v>98333.333333333328</v>
      </c>
      <c r="BT111" s="31">
        <v>98333.333333333328</v>
      </c>
      <c r="BU111" s="31">
        <v>98333.333333333328</v>
      </c>
      <c r="BV111" s="31">
        <v>98333.333333333328</v>
      </c>
      <c r="BW111" s="31">
        <v>98333.333333333328</v>
      </c>
      <c r="BX111" s="31">
        <v>98333.333333333328</v>
      </c>
      <c r="BY111" s="31">
        <v>98333.333333333328</v>
      </c>
      <c r="BZ111" s="31">
        <v>98333.333333333328</v>
      </c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</row>
    <row r="112" spans="1:93" ht="15" thickTop="1" x14ac:dyDescent="0.35"/>
    <row r="113" spans="1:126" x14ac:dyDescent="0.35">
      <c r="A113" t="s">
        <v>57</v>
      </c>
      <c r="D113" s="7"/>
      <c r="E113" s="7"/>
      <c r="G113" s="6" cm="1">
        <f t="array" ref="G113:BZ113">sOverheadsPct*_xlfn.ANCHORARRAY(G95)</f>
        <v>37730.1792386206</v>
      </c>
      <c r="H113" s="8">
        <v>37665.503900601623</v>
      </c>
      <c r="I113" s="8">
        <v>37600.080059560823</v>
      </c>
      <c r="J113" s="8">
        <v>37533.901506949442</v>
      </c>
      <c r="K113" s="8">
        <v>37466.96196628546</v>
      </c>
      <c r="L113" s="8">
        <v>37399.255092351166</v>
      </c>
      <c r="M113" s="8">
        <v>37330.774470379169</v>
      </c>
      <c r="N113" s="8">
        <v>37261.513615227152</v>
      </c>
      <c r="O113" s="8">
        <v>37191.465970540958</v>
      </c>
      <c r="P113" s="8">
        <v>37120.624907905607</v>
      </c>
      <c r="Q113" s="8">
        <v>37048.983725984828</v>
      </c>
      <c r="R113" s="8">
        <v>36976.535649647987</v>
      </c>
      <c r="S113" s="8">
        <v>38821.011223338559</v>
      </c>
      <c r="T113" s="8">
        <v>38743.512144794448</v>
      </c>
      <c r="U113" s="8">
        <v>38665.152141230348</v>
      </c>
      <c r="V113" s="8">
        <v>38585.923818521376</v>
      </c>
      <c r="W113" s="8">
        <v>38505.81970088643</v>
      </c>
      <c r="X113" s="8">
        <v>38424.832229897431</v>
      </c>
      <c r="Y113" s="8">
        <v>38342.953763474005</v>
      </c>
      <c r="Z113" s="8">
        <v>38260.176574864126</v>
      </c>
      <c r="AA113" s="8">
        <v>38176.492851610019</v>
      </c>
      <c r="AB113" s="8">
        <v>38091.894694499068</v>
      </c>
      <c r="AC113" s="8">
        <v>38006.374116499639</v>
      </c>
      <c r="AD113" s="8">
        <v>37919.923041681948</v>
      </c>
      <c r="AE113" s="8">
        <v>39898.653687079684</v>
      </c>
      <c r="AF113" s="8">
        <v>39806.316941697456</v>
      </c>
      <c r="AG113" s="8">
        <v>39712.985734948976</v>
      </c>
      <c r="AH113" s="8">
        <v>39618.65124857222</v>
      </c>
      <c r="AI113" s="8">
        <v>39523.304565738377</v>
      </c>
      <c r="AJ113" s="8">
        <v>39426.936669824092</v>
      </c>
      <c r="AK113" s="8">
        <v>39329.538443166231</v>
      </c>
      <c r="AL113" s="8">
        <v>39231.10066579788</v>
      </c>
      <c r="AM113" s="8">
        <v>39131.614014166269</v>
      </c>
      <c r="AN113" s="8">
        <v>39031.069059831672</v>
      </c>
      <c r="AO113" s="8">
        <v>38929.456268147173</v>
      </c>
      <c r="AP113" s="8">
        <v>38826.765996919305</v>
      </c>
      <c r="AQ113" s="8">
        <v>40933.579023327824</v>
      </c>
      <c r="AR113" s="8">
        <v>40824.010909081393</v>
      </c>
      <c r="AS113" s="8">
        <v>40713.289456308172</v>
      </c>
      <c r="AT113" s="8">
        <v>40601.404129006929</v>
      </c>
      <c r="AU113" s="8">
        <v>40488.344271691662</v>
      </c>
      <c r="AV113" s="8">
        <v>40374.099107865273</v>
      </c>
      <c r="AW113" s="8">
        <v>40258.657738469847</v>
      </c>
      <c r="AX113" s="8">
        <v>40142.009140314491</v>
      </c>
      <c r="AY113" s="8">
        <v>40024.142164479199</v>
      </c>
      <c r="AZ113" s="8">
        <v>39905.045534694946</v>
      </c>
      <c r="BA113" s="8">
        <v>39784.707845699326</v>
      </c>
      <c r="BB113" s="8">
        <v>39663.11756156788</v>
      </c>
      <c r="BC113" s="8">
        <v>41918.744787172582</v>
      </c>
      <c r="BD113" s="8">
        <v>41789.133567413039</v>
      </c>
      <c r="BE113" s="8">
        <v>41658.17985583609</v>
      </c>
      <c r="BF113" s="8">
        <v>41525.871038847748</v>
      </c>
      <c r="BG113" s="8">
        <v>41392.194357427768</v>
      </c>
      <c r="BH113" s="8">
        <v>41257.136905223975</v>
      </c>
      <c r="BI113" s="8">
        <v>41120.685626617262</v>
      </c>
      <c r="BJ113" s="8">
        <v>40982.827314757742</v>
      </c>
      <c r="BK113" s="8">
        <v>40843.54860957028</v>
      </c>
      <c r="BL113" s="8">
        <v>40702.835995729576</v>
      </c>
      <c r="BM113" s="8">
        <v>40560.675800604353</v>
      </c>
      <c r="BN113" s="8">
        <v>40417.054192169715</v>
      </c>
      <c r="BO113" s="8">
        <v>42825.147942644689</v>
      </c>
      <c r="BP113" s="8">
        <v>42672.123038857455</v>
      </c>
      <c r="BQ113" s="8">
        <v>42517.529772151196</v>
      </c>
      <c r="BR113" s="8">
        <v>42361.353004563229</v>
      </c>
      <c r="BS113" s="8">
        <v>42203.577420385205</v>
      </c>
      <c r="BT113" s="8">
        <v>42044.187523774686</v>
      </c>
      <c r="BU113" s="8">
        <v>41883.167636328682</v>
      </c>
      <c r="BV113" s="8">
        <v>41720.501894619621</v>
      </c>
      <c r="BW113" s="8">
        <v>41556.174247692878</v>
      </c>
      <c r="BX113" s="8">
        <v>41390.168454524763</v>
      </c>
      <c r="BY113" s="8">
        <v>41222.4680814405</v>
      </c>
      <c r="BZ113" s="8">
        <v>41053.056499491984</v>
      </c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</row>
    <row r="115" spans="1:126" ht="15" thickBot="1" x14ac:dyDescent="0.4">
      <c r="A115" s="30" t="s">
        <v>58</v>
      </c>
      <c r="B115" s="30"/>
      <c r="C115" s="30"/>
      <c r="D115" s="30"/>
      <c r="E115" s="30"/>
      <c r="F115" s="30"/>
      <c r="G115" s="31" cm="1">
        <f t="array" ref="G115:BZ115">_xlfn.ANCHORARRAY(G111)+_xlfn.ANCHORARRAY(G113)</f>
        <v>105230.17923862059</v>
      </c>
      <c r="H115" s="31">
        <v>105165.50390060162</v>
      </c>
      <c r="I115" s="31">
        <v>105100.08005956083</v>
      </c>
      <c r="J115" s="31">
        <v>105033.90150694945</v>
      </c>
      <c r="K115" s="31">
        <v>104966.96196628545</v>
      </c>
      <c r="L115" s="31">
        <v>104899.25509235117</v>
      </c>
      <c r="M115" s="31">
        <v>106497.44113704583</v>
      </c>
      <c r="N115" s="31">
        <v>114761.51361522716</v>
      </c>
      <c r="O115" s="31">
        <v>114691.46597054096</v>
      </c>
      <c r="P115" s="31">
        <v>114620.62490790561</v>
      </c>
      <c r="Q115" s="31">
        <v>114548.98372598483</v>
      </c>
      <c r="R115" s="31">
        <v>114476.53564964799</v>
      </c>
      <c r="S115" s="31">
        <v>116321.01122333856</v>
      </c>
      <c r="T115" s="31">
        <v>116243.51214479445</v>
      </c>
      <c r="U115" s="31">
        <v>116165.15214123036</v>
      </c>
      <c r="V115" s="31">
        <v>116085.92381852138</v>
      </c>
      <c r="W115" s="31">
        <v>116005.81970088644</v>
      </c>
      <c r="X115" s="31">
        <v>115924.83222989744</v>
      </c>
      <c r="Y115" s="31">
        <v>115842.95376347401</v>
      </c>
      <c r="Z115" s="31">
        <v>115760.17657486413</v>
      </c>
      <c r="AA115" s="31">
        <v>115676.49285161002</v>
      </c>
      <c r="AB115" s="31">
        <v>115591.89469449906</v>
      </c>
      <c r="AC115" s="31">
        <v>115506.37411649965</v>
      </c>
      <c r="AD115" s="31">
        <v>115419.92304168195</v>
      </c>
      <c r="AE115" s="31">
        <v>138231.98702041301</v>
      </c>
      <c r="AF115" s="31">
        <v>138139.65027503078</v>
      </c>
      <c r="AG115" s="31">
        <v>138046.31906828232</v>
      </c>
      <c r="AH115" s="31">
        <v>137951.98458190553</v>
      </c>
      <c r="AI115" s="31">
        <v>137856.63789907171</v>
      </c>
      <c r="AJ115" s="31">
        <v>137760.27000315743</v>
      </c>
      <c r="AK115" s="31">
        <v>137662.87177649955</v>
      </c>
      <c r="AL115" s="31">
        <v>137564.4339991312</v>
      </c>
      <c r="AM115" s="31">
        <v>137464.9473474996</v>
      </c>
      <c r="AN115" s="31">
        <v>137364.40239316499</v>
      </c>
      <c r="AO115" s="31">
        <v>137262.7896014805</v>
      </c>
      <c r="AP115" s="31">
        <v>137160.09933025262</v>
      </c>
      <c r="AQ115" s="31">
        <v>139266.91235666117</v>
      </c>
      <c r="AR115" s="31">
        <v>139157.34424241472</v>
      </c>
      <c r="AS115" s="31">
        <v>139046.62278964149</v>
      </c>
      <c r="AT115" s="31">
        <v>138934.73746234027</v>
      </c>
      <c r="AU115" s="31">
        <v>138821.677605025</v>
      </c>
      <c r="AV115" s="31">
        <v>138707.43244119862</v>
      </c>
      <c r="AW115" s="31">
        <v>138591.99107180318</v>
      </c>
      <c r="AX115" s="31">
        <v>138475.34247364782</v>
      </c>
      <c r="AY115" s="31">
        <v>138357.47549781253</v>
      </c>
      <c r="AZ115" s="31">
        <v>138238.37886802829</v>
      </c>
      <c r="BA115" s="31">
        <v>138118.04117903265</v>
      </c>
      <c r="BB115" s="31">
        <v>137996.45089490121</v>
      </c>
      <c r="BC115" s="31">
        <v>140252.0781205059</v>
      </c>
      <c r="BD115" s="31">
        <v>140122.46690074637</v>
      </c>
      <c r="BE115" s="31">
        <v>139991.5131891694</v>
      </c>
      <c r="BF115" s="31">
        <v>139859.20437218109</v>
      </c>
      <c r="BG115" s="31">
        <v>139725.52769076108</v>
      </c>
      <c r="BH115" s="31">
        <v>139590.47023855732</v>
      </c>
      <c r="BI115" s="31">
        <v>139454.0189599506</v>
      </c>
      <c r="BJ115" s="31">
        <v>139316.16064809106</v>
      </c>
      <c r="BK115" s="31">
        <v>139176.88194290362</v>
      </c>
      <c r="BL115" s="31">
        <v>139036.16932906292</v>
      </c>
      <c r="BM115" s="31">
        <v>138894.00913393768</v>
      </c>
      <c r="BN115" s="31">
        <v>138750.38752550306</v>
      </c>
      <c r="BO115" s="31">
        <v>141158.48127597803</v>
      </c>
      <c r="BP115" s="31">
        <v>141005.45637219079</v>
      </c>
      <c r="BQ115" s="31">
        <v>140850.86310548452</v>
      </c>
      <c r="BR115" s="31">
        <v>140694.68633789656</v>
      </c>
      <c r="BS115" s="31">
        <v>140536.91075371852</v>
      </c>
      <c r="BT115" s="31">
        <v>140377.520857108</v>
      </c>
      <c r="BU115" s="31">
        <v>140216.50096966201</v>
      </c>
      <c r="BV115" s="31">
        <v>140053.83522795295</v>
      </c>
      <c r="BW115" s="31">
        <v>139889.50758102621</v>
      </c>
      <c r="BX115" s="31">
        <v>139723.50178785808</v>
      </c>
      <c r="BY115" s="31">
        <v>139555.80141477383</v>
      </c>
      <c r="BZ115" s="31">
        <v>139386.38983282531</v>
      </c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</row>
    <row r="116" spans="1:126" ht="15" thickTop="1" x14ac:dyDescent="0.35"/>
    <row r="117" spans="1:126" ht="15" thickBot="1" x14ac:dyDescent="0.4">
      <c r="A117" s="30" t="s">
        <v>55</v>
      </c>
      <c r="B117" s="30"/>
      <c r="C117" s="30"/>
      <c r="D117" s="30"/>
      <c r="E117" s="30"/>
      <c r="F117" s="30"/>
      <c r="G117" s="31" cm="1">
        <f t="array" ref="G117:BZ117">_xlfn.ANCHORARRAY(G95)-_xlfn.ANCHORARRAY(G115)</f>
        <v>272071.61314758542</v>
      </c>
      <c r="H117" s="31">
        <v>271489.53510541457</v>
      </c>
      <c r="I117" s="31">
        <v>270900.72053604736</v>
      </c>
      <c r="J117" s="31">
        <v>270305.11356254492</v>
      </c>
      <c r="K117" s="31">
        <v>269702.65769656911</v>
      </c>
      <c r="L117" s="31">
        <v>269093.29583116045</v>
      </c>
      <c r="M117" s="31">
        <v>266810.30356674583</v>
      </c>
      <c r="N117" s="31">
        <v>257853.62253704437</v>
      </c>
      <c r="O117" s="31">
        <v>257223.1937348686</v>
      </c>
      <c r="P117" s="31">
        <v>256585.62417115047</v>
      </c>
      <c r="Q117" s="31">
        <v>255940.85353386344</v>
      </c>
      <c r="R117" s="31">
        <v>255288.82084683183</v>
      </c>
      <c r="S117" s="31">
        <v>271889.10101004702</v>
      </c>
      <c r="T117" s="31">
        <v>271191.60930314998</v>
      </c>
      <c r="U117" s="31">
        <v>270486.36927107308</v>
      </c>
      <c r="V117" s="31">
        <v>269773.31436669239</v>
      </c>
      <c r="W117" s="31">
        <v>269052.37730797782</v>
      </c>
      <c r="X117" s="31">
        <v>268323.49006907683</v>
      </c>
      <c r="Y117" s="31">
        <v>267586.58387126599</v>
      </c>
      <c r="Z117" s="31">
        <v>266841.58917377709</v>
      </c>
      <c r="AA117" s="31">
        <v>266088.43566449016</v>
      </c>
      <c r="AB117" s="31">
        <v>265327.05225049157</v>
      </c>
      <c r="AC117" s="31">
        <v>264557.36704849673</v>
      </c>
      <c r="AD117" s="31">
        <v>263779.30737513752</v>
      </c>
      <c r="AE117" s="31">
        <v>260754.5498503838</v>
      </c>
      <c r="AF117" s="31">
        <v>259923.51914194375</v>
      </c>
      <c r="AG117" s="31">
        <v>259083.53828120738</v>
      </c>
      <c r="AH117" s="31">
        <v>258234.52790381666</v>
      </c>
      <c r="AI117" s="31">
        <v>257376.40775831204</v>
      </c>
      <c r="AJ117" s="31">
        <v>256509.09669508343</v>
      </c>
      <c r="AK117" s="31">
        <v>255632.51265516272</v>
      </c>
      <c r="AL117" s="31">
        <v>254746.57265884755</v>
      </c>
      <c r="AM117" s="31">
        <v>253851.19279416307</v>
      </c>
      <c r="AN117" s="31">
        <v>252946.28820515174</v>
      </c>
      <c r="AO117" s="31">
        <v>252031.7730799912</v>
      </c>
      <c r="AP117" s="31">
        <v>251107.56063894043</v>
      </c>
      <c r="AQ117" s="31">
        <v>270068.87787661701</v>
      </c>
      <c r="AR117" s="31">
        <v>269082.76484839921</v>
      </c>
      <c r="AS117" s="31">
        <v>268086.27177344018</v>
      </c>
      <c r="AT117" s="31">
        <v>267079.30382772896</v>
      </c>
      <c r="AU117" s="31">
        <v>266061.76511189155</v>
      </c>
      <c r="AV117" s="31">
        <v>265033.55863745406</v>
      </c>
      <c r="AW117" s="31">
        <v>263994.58631289529</v>
      </c>
      <c r="AX117" s="31">
        <v>262944.74892949709</v>
      </c>
      <c r="AY117" s="31">
        <v>261883.94614697943</v>
      </c>
      <c r="AZ117" s="31">
        <v>260812.07647892111</v>
      </c>
      <c r="BA117" s="31">
        <v>259729.03727796057</v>
      </c>
      <c r="BB117" s="31">
        <v>258634.72472077757</v>
      </c>
      <c r="BC117" s="31">
        <v>278935.36975121987</v>
      </c>
      <c r="BD117" s="31">
        <v>277768.86877338402</v>
      </c>
      <c r="BE117" s="31">
        <v>276590.28536919149</v>
      </c>
      <c r="BF117" s="31">
        <v>275399.50601629633</v>
      </c>
      <c r="BG117" s="31">
        <v>274196.4158835166</v>
      </c>
      <c r="BH117" s="31">
        <v>272980.89881368238</v>
      </c>
      <c r="BI117" s="31">
        <v>271752.83730622201</v>
      </c>
      <c r="BJ117" s="31">
        <v>270512.11249948636</v>
      </c>
      <c r="BK117" s="31">
        <v>269258.60415279912</v>
      </c>
      <c r="BL117" s="31">
        <v>267992.19062823278</v>
      </c>
      <c r="BM117" s="31">
        <v>266712.74887210585</v>
      </c>
      <c r="BN117" s="31">
        <v>265420.15439619403</v>
      </c>
      <c r="BO117" s="31">
        <v>287092.9981504688</v>
      </c>
      <c r="BP117" s="31">
        <v>285715.77401638374</v>
      </c>
      <c r="BQ117" s="31">
        <v>284324.4346160274</v>
      </c>
      <c r="BR117" s="31">
        <v>282918.84370773571</v>
      </c>
      <c r="BS117" s="31">
        <v>281498.86345013353</v>
      </c>
      <c r="BT117" s="31">
        <v>280064.35438063886</v>
      </c>
      <c r="BU117" s="31">
        <v>278615.17539362481</v>
      </c>
      <c r="BV117" s="31">
        <v>277151.18371824326</v>
      </c>
      <c r="BW117" s="31">
        <v>275672.23489590257</v>
      </c>
      <c r="BX117" s="31">
        <v>274178.1827573895</v>
      </c>
      <c r="BY117" s="31">
        <v>272668.87939963117</v>
      </c>
      <c r="BZ117" s="31">
        <v>271144.17516209453</v>
      </c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</row>
    <row r="118" spans="1:126" ht="15" thickTop="1" x14ac:dyDescent="0.35"/>
    <row r="119" spans="1:126" x14ac:dyDescent="0.35">
      <c r="A119" t="s">
        <v>1440</v>
      </c>
      <c r="G119" s="8" cm="1">
        <f t="array" ref="G119:BZ119">IF(_xlfn.ANCHORARRAY(G6)=MAX(_xlfn.ANCHORARRAY(G6)),sSalvageValue*_xlfn.ANCHORARRAY(G117),0)</f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0</v>
      </c>
      <c r="BN119" s="8">
        <v>0</v>
      </c>
      <c r="BO119" s="8">
        <v>0</v>
      </c>
      <c r="BP119" s="8">
        <v>0</v>
      </c>
      <c r="BQ119" s="8">
        <v>0</v>
      </c>
      <c r="BR119" s="8">
        <v>0</v>
      </c>
      <c r="BS119" s="8">
        <v>0</v>
      </c>
      <c r="BT119" s="8">
        <v>0</v>
      </c>
      <c r="BU119" s="8">
        <v>0</v>
      </c>
      <c r="BV119" s="8">
        <v>0</v>
      </c>
      <c r="BW119" s="8">
        <v>0</v>
      </c>
      <c r="BX119" s="8">
        <v>0</v>
      </c>
      <c r="BY119" s="8">
        <v>0</v>
      </c>
      <c r="BZ119" s="8">
        <v>813432.52548628359</v>
      </c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</row>
    <row r="120" spans="1:126" x14ac:dyDescent="0.35"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</row>
    <row r="121" spans="1:126" x14ac:dyDescent="0.35">
      <c r="A121" t="s">
        <v>1441</v>
      </c>
      <c r="G121" s="8" cm="1">
        <f t="array" ref="G121:BZ121">_xlfn.ANCHORARRAY(G117)+_xlfn.ANCHORARRAY(G119)</f>
        <v>272071.61314758542</v>
      </c>
      <c r="H121" s="8">
        <v>271489.53510541457</v>
      </c>
      <c r="I121" s="8">
        <v>270900.72053604736</v>
      </c>
      <c r="J121" s="8">
        <v>270305.11356254492</v>
      </c>
      <c r="K121" s="8">
        <v>269702.65769656911</v>
      </c>
      <c r="L121" s="8">
        <v>269093.29583116045</v>
      </c>
      <c r="M121" s="8">
        <v>266810.30356674583</v>
      </c>
      <c r="N121" s="8">
        <v>257853.62253704437</v>
      </c>
      <c r="O121" s="8">
        <v>257223.1937348686</v>
      </c>
      <c r="P121" s="8">
        <v>256585.62417115047</v>
      </c>
      <c r="Q121" s="8">
        <v>255940.85353386344</v>
      </c>
      <c r="R121" s="8">
        <v>255288.82084683183</v>
      </c>
      <c r="S121" s="8">
        <v>271889.10101004702</v>
      </c>
      <c r="T121" s="8">
        <v>271191.60930314998</v>
      </c>
      <c r="U121" s="8">
        <v>270486.36927107308</v>
      </c>
      <c r="V121" s="8">
        <v>269773.31436669239</v>
      </c>
      <c r="W121" s="8">
        <v>269052.37730797782</v>
      </c>
      <c r="X121" s="8">
        <v>268323.49006907683</v>
      </c>
      <c r="Y121" s="8">
        <v>267586.58387126599</v>
      </c>
      <c r="Z121" s="8">
        <v>266841.58917377709</v>
      </c>
      <c r="AA121" s="8">
        <v>266088.43566449016</v>
      </c>
      <c r="AB121" s="8">
        <v>265327.05225049157</v>
      </c>
      <c r="AC121" s="8">
        <v>264557.36704849673</v>
      </c>
      <c r="AD121" s="8">
        <v>263779.30737513752</v>
      </c>
      <c r="AE121" s="8">
        <v>260754.5498503838</v>
      </c>
      <c r="AF121" s="8">
        <v>259923.51914194375</v>
      </c>
      <c r="AG121" s="8">
        <v>259083.53828120738</v>
      </c>
      <c r="AH121" s="8">
        <v>258234.52790381666</v>
      </c>
      <c r="AI121" s="8">
        <v>257376.40775831204</v>
      </c>
      <c r="AJ121" s="8">
        <v>256509.09669508343</v>
      </c>
      <c r="AK121" s="8">
        <v>255632.51265516272</v>
      </c>
      <c r="AL121" s="8">
        <v>254746.57265884755</v>
      </c>
      <c r="AM121" s="8">
        <v>253851.19279416307</v>
      </c>
      <c r="AN121" s="8">
        <v>252946.28820515174</v>
      </c>
      <c r="AO121" s="8">
        <v>252031.7730799912</v>
      </c>
      <c r="AP121" s="8">
        <v>251107.56063894043</v>
      </c>
      <c r="AQ121" s="8">
        <v>270068.87787661701</v>
      </c>
      <c r="AR121" s="8">
        <v>269082.76484839921</v>
      </c>
      <c r="AS121" s="8">
        <v>268086.27177344018</v>
      </c>
      <c r="AT121" s="8">
        <v>267079.30382772896</v>
      </c>
      <c r="AU121" s="8">
        <v>266061.76511189155</v>
      </c>
      <c r="AV121" s="8">
        <v>265033.55863745406</v>
      </c>
      <c r="AW121" s="8">
        <v>263994.58631289529</v>
      </c>
      <c r="AX121" s="8">
        <v>262944.74892949709</v>
      </c>
      <c r="AY121" s="8">
        <v>261883.94614697943</v>
      </c>
      <c r="AZ121" s="8">
        <v>260812.07647892111</v>
      </c>
      <c r="BA121" s="8">
        <v>259729.03727796057</v>
      </c>
      <c r="BB121" s="8">
        <v>258634.72472077757</v>
      </c>
      <c r="BC121" s="8">
        <v>278935.36975121987</v>
      </c>
      <c r="BD121" s="8">
        <v>277768.86877338402</v>
      </c>
      <c r="BE121" s="8">
        <v>276590.28536919149</v>
      </c>
      <c r="BF121" s="8">
        <v>275399.50601629633</v>
      </c>
      <c r="BG121" s="8">
        <v>274196.4158835166</v>
      </c>
      <c r="BH121" s="8">
        <v>272980.89881368238</v>
      </c>
      <c r="BI121" s="8">
        <v>271752.83730622201</v>
      </c>
      <c r="BJ121" s="8">
        <v>270512.11249948636</v>
      </c>
      <c r="BK121" s="8">
        <v>269258.60415279912</v>
      </c>
      <c r="BL121" s="8">
        <v>267992.19062823278</v>
      </c>
      <c r="BM121" s="8">
        <v>266712.74887210585</v>
      </c>
      <c r="BN121" s="8">
        <v>265420.15439619403</v>
      </c>
      <c r="BO121" s="8">
        <v>287092.9981504688</v>
      </c>
      <c r="BP121" s="8">
        <v>285715.77401638374</v>
      </c>
      <c r="BQ121" s="8">
        <v>284324.4346160274</v>
      </c>
      <c r="BR121" s="8">
        <v>282918.84370773571</v>
      </c>
      <c r="BS121" s="8">
        <v>281498.86345013353</v>
      </c>
      <c r="BT121" s="8">
        <v>280064.35438063886</v>
      </c>
      <c r="BU121" s="8">
        <v>278615.17539362481</v>
      </c>
      <c r="BV121" s="8">
        <v>277151.18371824326</v>
      </c>
      <c r="BW121" s="8">
        <v>275672.23489590257</v>
      </c>
      <c r="BX121" s="8">
        <v>274178.1827573895</v>
      </c>
      <c r="BY121" s="8">
        <v>272668.87939963117</v>
      </c>
      <c r="BZ121" s="8">
        <v>1084576.7006483781</v>
      </c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</row>
    <row r="122" spans="1:126" x14ac:dyDescent="0.35"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</row>
    <row r="123" spans="1:126" x14ac:dyDescent="0.35">
      <c r="A123" t="s">
        <v>1442</v>
      </c>
      <c r="F123" s="8">
        <f>XNPV(sDiscRate,_xlfn.ANCHORARRAY(G121),_xlfn.ANCHORARRAY(G7))-sInvestment</f>
        <v>10952298.814186446</v>
      </c>
      <c r="G123" s="8">
        <f>NPV(sDiscRate,_xlfn.ANCHORARRAY(H127))-sInvestment</f>
        <v>10313972.595521279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</row>
    <row r="125" spans="1:126" x14ac:dyDescent="0.35">
      <c r="B125" s="13" t="s">
        <v>27</v>
      </c>
      <c r="C125" s="13"/>
      <c r="D125" s="13"/>
      <c r="E125" s="13"/>
      <c r="F125" s="13"/>
      <c r="G125" s="13"/>
      <c r="H125" s="13"/>
      <c r="L125" s="58" t="s">
        <v>1445</v>
      </c>
      <c r="M125" s="58"/>
      <c r="N125" s="58"/>
      <c r="O125" s="58"/>
      <c r="P125" s="58"/>
    </row>
    <row r="126" spans="1:126" x14ac:dyDescent="0.35">
      <c r="B126" s="45" t="s">
        <v>28</v>
      </c>
      <c r="C126" s="45" t="s">
        <v>1</v>
      </c>
      <c r="D126" s="45" t="s">
        <v>56</v>
      </c>
      <c r="E126" s="45" t="s">
        <v>25</v>
      </c>
      <c r="F126" s="45" t="s">
        <v>26</v>
      </c>
      <c r="G126" s="45" t="s">
        <v>55</v>
      </c>
      <c r="H126" s="45" t="s">
        <v>1455</v>
      </c>
      <c r="L126" s="62" cm="1">
        <f t="array" ref="L126:P126">_xlfn.SEQUENCE(1,5,sDiscRate-0.02,0.02)</f>
        <v>0.06</v>
      </c>
      <c r="M126" s="62">
        <v>0.08</v>
      </c>
      <c r="N126" s="62">
        <v>0.1</v>
      </c>
      <c r="O126" s="62">
        <v>0.12000000000000001</v>
      </c>
      <c r="P126" s="62">
        <v>0.14000000000000001</v>
      </c>
    </row>
    <row r="127" spans="1:126" x14ac:dyDescent="0.35">
      <c r="B127" cm="1">
        <f t="array" ref="B127:B132">_xlfn.SEQUENCE(sModelTerm/12,1,G10,1)</f>
        <v>2020</v>
      </c>
      <c r="C127" s="8" cm="1">
        <f t="array" ref="C127:C132">SUMIFS(_xlfn.ANCHORARRAY(G60),_xlfn.ANCHORARRAY(G10),_xlfn.ANCHORARRAY(B127))</f>
        <v>14835477.512125872</v>
      </c>
      <c r="D127" s="8" cm="1">
        <f t="array" ref="D127:D132">SUMIFS(_xlfn.ANCHORARRAY(G93),_xlfn.ANCHORARRAY(G10),_xlfn.ANCHORARRAY(B127))</f>
        <v>10352219.71108532</v>
      </c>
      <c r="E127" s="8" cm="1">
        <f t="array" ref="E127:E132">SUMIFS(_xlfn.ANCHORARRAY(G95),_xlfn.ANCHORARRAY(G10),_xlfn.ANCHORARRAY(B127))</f>
        <v>4483257.8010405479</v>
      </c>
      <c r="F127" s="8" cm="1">
        <f t="array" ref="F127:F132">SUMIFS(_xlfn.ANCHORARRAY(G115),_xlfn.ANCHORARRAY(G10),_xlfn.ANCHORARRAY(B127))</f>
        <v>1309992.4467707216</v>
      </c>
      <c r="G127" s="8" cm="1">
        <f t="array" ref="G127:G132">SUMIFS(_xlfn.ANCHORARRAY(G117),_xlfn.ANCHORARRAY(G10),_xlfn.ANCHORARRAY(B127))</f>
        <v>3173265.3542698263</v>
      </c>
      <c r="H127" s="8" cm="1">
        <f t="array" ref="H127:H132">SUMIFS(_xlfn.ANCHORARRAY(G121),_xlfn.ANCHORARRAY(G10),_xlfn.ANCHORARRAY(B127))</f>
        <v>3173265.3542698263</v>
      </c>
      <c r="K127" s="60" cm="1">
        <f t="array" ref="K127:K131">_xlfn.SEQUENCE(5,1,sInvestment-500000,500000)</f>
        <v>4500000</v>
      </c>
      <c r="L127" s="8" cm="1">
        <f t="array" ref="L127:P131">NPV(_xlfn.ANCHORARRAY(L126),_xlfn.ANCHORARRAY(H127))-_xlfn.ANCHORARRAY(K127)</f>
        <v>11825482.067209503</v>
      </c>
      <c r="M127" s="8">
        <v>10813972.595521279</v>
      </c>
      <c r="N127" s="8">
        <v>9897008.2577092946</v>
      </c>
      <c r="O127" s="8">
        <v>9063591.0927577242</v>
      </c>
      <c r="P127" s="8">
        <v>8304212.4056238569</v>
      </c>
    </row>
    <row r="128" spans="1:126" x14ac:dyDescent="0.35">
      <c r="B128">
        <v>2021</v>
      </c>
      <c r="C128" s="8">
        <v>15692370.498953545</v>
      </c>
      <c r="D128" s="8">
        <v>11086929.835940573</v>
      </c>
      <c r="E128" s="8">
        <v>4605440.663012974</v>
      </c>
      <c r="F128" s="8">
        <v>1390544.0663012974</v>
      </c>
      <c r="G128" s="8">
        <v>3214896.5967116766</v>
      </c>
      <c r="H128" s="8">
        <v>3214896.5967116766</v>
      </c>
      <c r="K128" s="60">
        <v>5000000</v>
      </c>
      <c r="L128" s="8">
        <v>11325482.067209503</v>
      </c>
      <c r="M128" s="8">
        <v>10313972.595521279</v>
      </c>
      <c r="N128" s="8">
        <v>9397008.2577092946</v>
      </c>
      <c r="O128" s="8">
        <v>8563591.0927577242</v>
      </c>
      <c r="P128" s="8">
        <v>7804212.4056238569</v>
      </c>
    </row>
    <row r="129" spans="2:16" x14ac:dyDescent="0.35">
      <c r="B129">
        <v>2022</v>
      </c>
      <c r="C129" s="8">
        <v>16640601.643414762</v>
      </c>
      <c r="D129" s="8">
        <v>11915937.710455872</v>
      </c>
      <c r="E129" s="8">
        <v>4724663.9329588935</v>
      </c>
      <c r="F129" s="8">
        <v>1652466.3932958893</v>
      </c>
      <c r="G129" s="8">
        <v>3072197.5396630042</v>
      </c>
      <c r="H129" s="8">
        <v>3072197.5396630042</v>
      </c>
      <c r="J129" s="59" t="s">
        <v>1456</v>
      </c>
      <c r="K129" s="60">
        <v>5500000</v>
      </c>
      <c r="L129" s="8">
        <v>10825482.067209503</v>
      </c>
      <c r="M129" s="8">
        <v>9813972.5955212787</v>
      </c>
      <c r="N129" s="8">
        <v>8897008.2577092946</v>
      </c>
      <c r="O129" s="8">
        <v>8063591.0927577242</v>
      </c>
      <c r="P129" s="8">
        <v>7304212.4056238569</v>
      </c>
    </row>
    <row r="130" spans="2:16" x14ac:dyDescent="0.35">
      <c r="B130">
        <v>2023</v>
      </c>
      <c r="C130" s="8">
        <v>17686641.211772036</v>
      </c>
      <c r="D130" s="8">
        <v>12849517.142946966</v>
      </c>
      <c r="E130" s="8">
        <v>4837124.0688250689</v>
      </c>
      <c r="F130" s="8">
        <v>1663712.406882507</v>
      </c>
      <c r="G130" s="8">
        <v>3173411.6619425621</v>
      </c>
      <c r="H130" s="8">
        <v>3173411.6619425621</v>
      </c>
      <c r="K130" s="60">
        <v>6000000</v>
      </c>
      <c r="L130" s="8">
        <v>10325482.067209503</v>
      </c>
      <c r="M130" s="8">
        <v>9313972.5955212787</v>
      </c>
      <c r="N130" s="8">
        <v>8397008.2577092946</v>
      </c>
      <c r="O130" s="8">
        <v>7563591.0927577242</v>
      </c>
      <c r="P130" s="8">
        <v>6804212.4056238569</v>
      </c>
    </row>
    <row r="131" spans="2:16" x14ac:dyDescent="0.35">
      <c r="B131">
        <v>2024</v>
      </c>
      <c r="C131" s="8">
        <v>18842918.314165294</v>
      </c>
      <c r="D131" s="8">
        <v>13901229.433651593</v>
      </c>
      <c r="E131" s="8">
        <v>4941688.8805137016</v>
      </c>
      <c r="F131" s="8">
        <v>1674168.8880513702</v>
      </c>
      <c r="G131" s="8">
        <v>3267519.992462331</v>
      </c>
      <c r="H131" s="8">
        <v>3267519.992462331</v>
      </c>
      <c r="K131" s="60">
        <v>6500000</v>
      </c>
      <c r="L131" s="8">
        <v>9825482.0672095027</v>
      </c>
      <c r="M131" s="8">
        <v>8813972.5955212787</v>
      </c>
      <c r="N131" s="8">
        <v>7897008.2577092946</v>
      </c>
      <c r="O131" s="8">
        <v>7063591.0927577242</v>
      </c>
      <c r="P131" s="8">
        <v>6304212.4056238569</v>
      </c>
    </row>
    <row r="132" spans="2:16" x14ac:dyDescent="0.35">
      <c r="B132">
        <v>2025</v>
      </c>
      <c r="C132" s="8">
        <v>20122025.484305508</v>
      </c>
      <c r="D132" s="8">
        <v>15087530.929140761</v>
      </c>
      <c r="E132" s="8">
        <v>5034494.5551647488</v>
      </c>
      <c r="F132">
        <v>1683449.455516475</v>
      </c>
      <c r="G132">
        <v>3351045.0996482735</v>
      </c>
      <c r="H132">
        <v>4164477.625134557</v>
      </c>
    </row>
    <row r="133" spans="2:16" x14ac:dyDescent="0.35">
      <c r="C133" s="8"/>
      <c r="D133" s="8"/>
      <c r="E133" s="8"/>
    </row>
    <row r="134" spans="2:16" x14ac:dyDescent="0.35">
      <c r="C134" s="8"/>
      <c r="D134" s="8"/>
      <c r="E134" s="8"/>
      <c r="I134" s="6"/>
    </row>
    <row r="135" spans="2:16" x14ac:dyDescent="0.35">
      <c r="C135" s="8"/>
      <c r="D135" s="8"/>
      <c r="E135" s="8"/>
    </row>
    <row r="136" spans="2:16" x14ac:dyDescent="0.35">
      <c r="C136" s="8"/>
      <c r="D136" s="8"/>
      <c r="E136" s="8"/>
    </row>
  </sheetData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BE40A-F5F3-4848-B5B7-F1259367D61E}">
  <dimension ref="A1:AO581"/>
  <sheetViews>
    <sheetView showGridLines="0" workbookViewId="0"/>
  </sheetViews>
  <sheetFormatPr defaultRowHeight="14.5" x14ac:dyDescent="0.35"/>
  <cols>
    <col min="2" max="2" width="10.26953125" bestFit="1" customWidth="1"/>
    <col min="3" max="3" width="14.7265625" customWidth="1"/>
    <col min="19" max="19" width="14" bestFit="1" customWidth="1"/>
    <col min="20" max="20" width="6.54296875" bestFit="1" customWidth="1"/>
    <col min="21" max="21" width="9.26953125" bestFit="1" customWidth="1"/>
    <col min="22" max="22" width="7.26953125" bestFit="1" customWidth="1"/>
    <col min="23" max="23" width="10.81640625" bestFit="1" customWidth="1"/>
    <col min="24" max="24" width="20.81640625" bestFit="1" customWidth="1"/>
    <col min="25" max="25" width="28.81640625" bestFit="1" customWidth="1"/>
    <col min="26" max="26" width="16.81640625" bestFit="1" customWidth="1"/>
    <col min="27" max="27" width="15.81640625" bestFit="1" customWidth="1"/>
    <col min="28" max="28" width="16" bestFit="1" customWidth="1"/>
    <col min="29" max="29" width="15" bestFit="1" customWidth="1"/>
    <col min="30" max="30" width="7.26953125" bestFit="1" customWidth="1"/>
  </cols>
  <sheetData>
    <row r="1" spans="1:41" ht="36.75" customHeight="1" thickBot="1" x14ac:dyDescent="0.5">
      <c r="A1" s="17" t="s">
        <v>173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O1" s="5" t="s">
        <v>148</v>
      </c>
    </row>
    <row r="2" spans="1:41" ht="18" thickTop="1" thickBot="1" x14ac:dyDescent="0.45">
      <c r="A2" s="18" t="s">
        <v>174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41" ht="15" thickTop="1" x14ac:dyDescent="0.35"/>
    <row r="5" spans="1:41" x14ac:dyDescent="0.35">
      <c r="B5" t="s">
        <v>175</v>
      </c>
      <c r="C5" s="1">
        <v>43646</v>
      </c>
      <c r="F5" t="s">
        <v>178</v>
      </c>
      <c r="I5" s="53" t="s">
        <v>182</v>
      </c>
    </row>
    <row r="7" spans="1:41" x14ac:dyDescent="0.35">
      <c r="B7" s="16" t="s">
        <v>177</v>
      </c>
    </row>
    <row r="8" spans="1:41" x14ac:dyDescent="0.35">
      <c r="B8" t="s">
        <v>201</v>
      </c>
      <c r="C8" s="22" t="s">
        <v>2</v>
      </c>
      <c r="F8" s="5" t="s">
        <v>179</v>
      </c>
      <c r="S8" t="s">
        <v>201</v>
      </c>
      <c r="T8" t="s">
        <v>183</v>
      </c>
      <c r="U8" t="s">
        <v>176</v>
      </c>
      <c r="V8" t="s">
        <v>28</v>
      </c>
      <c r="W8" t="s">
        <v>2</v>
      </c>
      <c r="X8" t="s">
        <v>203</v>
      </c>
      <c r="Y8" t="s">
        <v>204</v>
      </c>
      <c r="Z8" t="s">
        <v>205</v>
      </c>
      <c r="AA8" t="s">
        <v>206</v>
      </c>
    </row>
    <row r="9" spans="1:41" x14ac:dyDescent="0.35">
      <c r="B9" s="22">
        <v>1</v>
      </c>
      <c r="C9" s="52">
        <f>EOMONTH($C$5,tblDates[[#This Row],[Month Num]]-1)</f>
        <v>43646</v>
      </c>
      <c r="F9" t="s">
        <v>1432</v>
      </c>
      <c r="S9">
        <v>1</v>
      </c>
      <c r="T9" s="54" t="s">
        <v>184</v>
      </c>
      <c r="U9" s="54" t="s">
        <v>185</v>
      </c>
      <c r="V9" s="54" t="s">
        <v>186</v>
      </c>
      <c r="W9" s="1">
        <v>43646</v>
      </c>
      <c r="X9" t="s">
        <v>207</v>
      </c>
      <c r="Y9" t="s">
        <v>208</v>
      </c>
      <c r="Z9" t="s">
        <v>541</v>
      </c>
      <c r="AA9" t="s">
        <v>542</v>
      </c>
    </row>
    <row r="10" spans="1:41" x14ac:dyDescent="0.35">
      <c r="B10" s="22">
        <v>2</v>
      </c>
      <c r="C10" s="52">
        <f>EOMONTH($C$5,tblDates[[#This Row],[Month Num]]-1)</f>
        <v>43677</v>
      </c>
      <c r="F10" t="s">
        <v>1429</v>
      </c>
      <c r="S10">
        <v>1</v>
      </c>
      <c r="T10" s="54" t="s">
        <v>184</v>
      </c>
      <c r="U10" s="54" t="s">
        <v>185</v>
      </c>
      <c r="V10" s="54" t="s">
        <v>186</v>
      </c>
      <c r="W10" s="1">
        <v>43646</v>
      </c>
      <c r="X10" t="s">
        <v>209</v>
      </c>
      <c r="Y10" t="s">
        <v>210</v>
      </c>
      <c r="Z10" t="s">
        <v>543</v>
      </c>
      <c r="AA10" t="s">
        <v>544</v>
      </c>
    </row>
    <row r="11" spans="1:41" x14ac:dyDescent="0.35">
      <c r="B11" s="22">
        <v>3</v>
      </c>
      <c r="C11" s="52">
        <f>EOMONTH($C$5,tblDates[[#This Row],[Month Num]]-1)</f>
        <v>43708</v>
      </c>
      <c r="F11" t="s">
        <v>180</v>
      </c>
      <c r="S11">
        <v>1</v>
      </c>
      <c r="T11" s="54" t="s">
        <v>184</v>
      </c>
      <c r="U11" s="54" t="s">
        <v>185</v>
      </c>
      <c r="V11" s="54" t="s">
        <v>186</v>
      </c>
      <c r="W11" s="1">
        <v>43646</v>
      </c>
      <c r="X11" t="s">
        <v>211</v>
      </c>
      <c r="Y11" t="s">
        <v>212</v>
      </c>
      <c r="Z11" t="s">
        <v>545</v>
      </c>
      <c r="AA11" t="s">
        <v>546</v>
      </c>
    </row>
    <row r="12" spans="1:41" x14ac:dyDescent="0.35">
      <c r="B12" s="22">
        <v>4</v>
      </c>
      <c r="C12" s="52">
        <f>EOMONTH($C$5,tblDates[[#This Row],[Month Num]]-1)</f>
        <v>43738</v>
      </c>
      <c r="F12" t="s">
        <v>1465</v>
      </c>
      <c r="S12">
        <v>1</v>
      </c>
      <c r="T12" s="54" t="s">
        <v>184</v>
      </c>
      <c r="U12" s="54" t="s">
        <v>185</v>
      </c>
      <c r="V12" s="54" t="s">
        <v>186</v>
      </c>
      <c r="W12" s="1">
        <v>43646</v>
      </c>
      <c r="X12" t="s">
        <v>213</v>
      </c>
      <c r="Y12" t="s">
        <v>214</v>
      </c>
      <c r="Z12" t="s">
        <v>547</v>
      </c>
      <c r="AA12" t="s">
        <v>548</v>
      </c>
    </row>
    <row r="13" spans="1:41" x14ac:dyDescent="0.35">
      <c r="B13" s="22">
        <v>5</v>
      </c>
      <c r="C13" s="52">
        <f>EOMONTH($C$5,tblDates[[#This Row],[Month Num]]-1)</f>
        <v>43769</v>
      </c>
      <c r="F13" t="s">
        <v>539</v>
      </c>
      <c r="S13">
        <v>1</v>
      </c>
      <c r="T13" s="54" t="s">
        <v>184</v>
      </c>
      <c r="U13" s="54" t="s">
        <v>185</v>
      </c>
      <c r="V13" s="54" t="s">
        <v>186</v>
      </c>
      <c r="W13" s="1">
        <v>43646</v>
      </c>
      <c r="X13" t="s">
        <v>15</v>
      </c>
      <c r="Y13" t="s">
        <v>215</v>
      </c>
      <c r="Z13" t="s">
        <v>540</v>
      </c>
      <c r="AA13" t="s">
        <v>540</v>
      </c>
    </row>
    <row r="14" spans="1:41" x14ac:dyDescent="0.35">
      <c r="B14" s="22">
        <v>6</v>
      </c>
      <c r="C14" s="52">
        <f>EOMONTH($C$5,tblDates[[#This Row],[Month Num]]-1)</f>
        <v>43799</v>
      </c>
      <c r="F14" t="s">
        <v>1466</v>
      </c>
      <c r="S14">
        <v>1</v>
      </c>
      <c r="T14" s="54" t="s">
        <v>184</v>
      </c>
      <c r="U14" s="54" t="s">
        <v>185</v>
      </c>
      <c r="V14" s="54" t="s">
        <v>186</v>
      </c>
      <c r="W14" s="1">
        <v>43646</v>
      </c>
      <c r="X14" t="s">
        <v>216</v>
      </c>
      <c r="Y14" t="s">
        <v>217</v>
      </c>
      <c r="Z14" t="s">
        <v>549</v>
      </c>
      <c r="AA14" t="s">
        <v>550</v>
      </c>
    </row>
    <row r="15" spans="1:41" x14ac:dyDescent="0.35">
      <c r="B15" s="22">
        <v>7</v>
      </c>
      <c r="C15" s="52">
        <f>EOMONTH($C$5,tblDates[[#This Row],[Month Num]]-1)</f>
        <v>43830</v>
      </c>
      <c r="F15" t="s">
        <v>202</v>
      </c>
      <c r="S15">
        <v>1</v>
      </c>
      <c r="T15" s="54" t="s">
        <v>184</v>
      </c>
      <c r="U15" s="54" t="s">
        <v>185</v>
      </c>
      <c r="V15" s="54" t="s">
        <v>186</v>
      </c>
      <c r="W15" s="1">
        <v>43646</v>
      </c>
      <c r="X15" t="s">
        <v>218</v>
      </c>
      <c r="Y15" t="s">
        <v>219</v>
      </c>
      <c r="Z15" t="s">
        <v>551</v>
      </c>
      <c r="AA15" t="s">
        <v>552</v>
      </c>
    </row>
    <row r="16" spans="1:41" x14ac:dyDescent="0.35">
      <c r="B16" s="22">
        <v>8</v>
      </c>
      <c r="C16" s="52">
        <f>EOMONTH($C$5,tblDates[[#This Row],[Month Num]]-1)</f>
        <v>43861</v>
      </c>
      <c r="F16" t="s">
        <v>181</v>
      </c>
      <c r="S16">
        <v>1</v>
      </c>
      <c r="T16" s="54" t="s">
        <v>184</v>
      </c>
      <c r="U16" s="54" t="s">
        <v>185</v>
      </c>
      <c r="V16" s="54" t="s">
        <v>186</v>
      </c>
      <c r="W16" s="1">
        <v>43646</v>
      </c>
      <c r="X16" t="s">
        <v>220</v>
      </c>
      <c r="Y16" t="s">
        <v>221</v>
      </c>
      <c r="Z16" t="s">
        <v>553</v>
      </c>
      <c r="AA16" t="s">
        <v>554</v>
      </c>
    </row>
    <row r="17" spans="2:27" x14ac:dyDescent="0.35">
      <c r="B17" s="22">
        <v>9</v>
      </c>
      <c r="C17" s="52">
        <f>EOMONTH($C$5,tblDates[[#This Row],[Month Num]]-1)</f>
        <v>43890</v>
      </c>
      <c r="S17">
        <v>1</v>
      </c>
      <c r="T17" s="54" t="s">
        <v>184</v>
      </c>
      <c r="U17" s="54" t="s">
        <v>185</v>
      </c>
      <c r="V17" s="54" t="s">
        <v>186</v>
      </c>
      <c r="W17" s="1">
        <v>43646</v>
      </c>
      <c r="X17" t="s">
        <v>222</v>
      </c>
      <c r="Y17" t="s">
        <v>223</v>
      </c>
      <c r="Z17" t="s">
        <v>555</v>
      </c>
      <c r="AA17" t="s">
        <v>556</v>
      </c>
    </row>
    <row r="18" spans="2:27" x14ac:dyDescent="0.35">
      <c r="B18" s="22">
        <v>10</v>
      </c>
      <c r="C18" s="52">
        <f>EOMONTH($C$5,tblDates[[#This Row],[Month Num]]-1)</f>
        <v>43921</v>
      </c>
      <c r="F18" t="s">
        <v>1431</v>
      </c>
      <c r="S18">
        <v>1</v>
      </c>
      <c r="T18" s="54" t="s">
        <v>184</v>
      </c>
      <c r="U18" s="54" t="s">
        <v>185</v>
      </c>
      <c r="V18" s="54" t="s">
        <v>186</v>
      </c>
      <c r="W18" s="1">
        <v>43646</v>
      </c>
      <c r="X18" t="s">
        <v>224</v>
      </c>
      <c r="Y18" t="s">
        <v>225</v>
      </c>
      <c r="Z18" t="s">
        <v>557</v>
      </c>
      <c r="AA18" t="s">
        <v>558</v>
      </c>
    </row>
    <row r="19" spans="2:27" x14ac:dyDescent="0.35">
      <c r="B19" s="22">
        <v>11</v>
      </c>
      <c r="C19" s="52">
        <f>EOMONTH($C$5,tblDates[[#This Row],[Month Num]]-1)</f>
        <v>43951</v>
      </c>
      <c r="F19" t="s">
        <v>1430</v>
      </c>
      <c r="S19">
        <v>1</v>
      </c>
      <c r="T19" s="54" t="s">
        <v>184</v>
      </c>
      <c r="U19" s="54" t="s">
        <v>185</v>
      </c>
      <c r="V19" s="54" t="s">
        <v>186</v>
      </c>
      <c r="W19" s="1">
        <v>43646</v>
      </c>
      <c r="X19" t="s">
        <v>226</v>
      </c>
      <c r="Y19" t="s">
        <v>227</v>
      </c>
      <c r="Z19" t="s">
        <v>559</v>
      </c>
      <c r="AA19" t="s">
        <v>560</v>
      </c>
    </row>
    <row r="20" spans="2:27" x14ac:dyDescent="0.35">
      <c r="B20" s="22">
        <v>12</v>
      </c>
      <c r="C20" s="52">
        <f>EOMONTH($C$5,tblDates[[#This Row],[Month Num]]-1)</f>
        <v>43982</v>
      </c>
      <c r="S20">
        <v>1</v>
      </c>
      <c r="T20" s="54" t="s">
        <v>184</v>
      </c>
      <c r="U20" s="54" t="s">
        <v>185</v>
      </c>
      <c r="V20" s="54" t="s">
        <v>186</v>
      </c>
      <c r="W20" s="1">
        <v>43646</v>
      </c>
      <c r="X20" t="s">
        <v>228</v>
      </c>
      <c r="Y20" t="s">
        <v>229</v>
      </c>
      <c r="Z20" t="s">
        <v>561</v>
      </c>
      <c r="AA20" t="s">
        <v>562</v>
      </c>
    </row>
    <row r="21" spans="2:27" x14ac:dyDescent="0.35">
      <c r="F21" t="s">
        <v>1433</v>
      </c>
      <c r="S21">
        <v>1</v>
      </c>
      <c r="T21" s="54" t="s">
        <v>184</v>
      </c>
      <c r="U21" s="54" t="s">
        <v>185</v>
      </c>
      <c r="V21" s="54" t="s">
        <v>186</v>
      </c>
      <c r="W21" s="1">
        <v>43646</v>
      </c>
      <c r="X21" t="s">
        <v>230</v>
      </c>
      <c r="Y21" t="s">
        <v>231</v>
      </c>
      <c r="Z21" t="s">
        <v>563</v>
      </c>
      <c r="AA21" t="s">
        <v>564</v>
      </c>
    </row>
    <row r="22" spans="2:27" x14ac:dyDescent="0.35">
      <c r="F22" t="s">
        <v>1434</v>
      </c>
      <c r="S22">
        <v>1</v>
      </c>
      <c r="T22" s="54" t="s">
        <v>184</v>
      </c>
      <c r="U22" s="54" t="s">
        <v>185</v>
      </c>
      <c r="V22" s="54" t="s">
        <v>186</v>
      </c>
      <c r="W22" s="1">
        <v>43646</v>
      </c>
      <c r="X22" t="s">
        <v>232</v>
      </c>
      <c r="Y22" t="s">
        <v>233</v>
      </c>
      <c r="Z22" t="s">
        <v>565</v>
      </c>
      <c r="AA22" t="s">
        <v>566</v>
      </c>
    </row>
    <row r="23" spans="2:27" x14ac:dyDescent="0.35">
      <c r="S23">
        <v>1</v>
      </c>
      <c r="T23" s="54" t="s">
        <v>184</v>
      </c>
      <c r="U23" s="54" t="s">
        <v>185</v>
      </c>
      <c r="V23" s="54" t="s">
        <v>186</v>
      </c>
      <c r="W23" s="1">
        <v>43646</v>
      </c>
      <c r="X23" t="s">
        <v>234</v>
      </c>
      <c r="Y23" t="s">
        <v>235</v>
      </c>
      <c r="Z23" t="s">
        <v>567</v>
      </c>
      <c r="AA23" t="s">
        <v>568</v>
      </c>
    </row>
    <row r="24" spans="2:27" x14ac:dyDescent="0.35">
      <c r="S24">
        <v>1</v>
      </c>
      <c r="T24" s="54" t="s">
        <v>184</v>
      </c>
      <c r="U24" s="54" t="s">
        <v>185</v>
      </c>
      <c r="V24" s="54" t="s">
        <v>186</v>
      </c>
      <c r="W24" s="1">
        <v>43646</v>
      </c>
      <c r="X24" t="s">
        <v>236</v>
      </c>
      <c r="Y24" t="s">
        <v>237</v>
      </c>
      <c r="Z24" t="s">
        <v>569</v>
      </c>
      <c r="AA24" t="s">
        <v>570</v>
      </c>
    </row>
    <row r="25" spans="2:27" x14ac:dyDescent="0.35">
      <c r="S25">
        <v>1</v>
      </c>
      <c r="T25" s="54" t="s">
        <v>184</v>
      </c>
      <c r="U25" s="54" t="s">
        <v>185</v>
      </c>
      <c r="V25" s="54" t="s">
        <v>186</v>
      </c>
      <c r="W25" s="1">
        <v>43646</v>
      </c>
      <c r="X25" t="s">
        <v>238</v>
      </c>
      <c r="Y25" t="s">
        <v>239</v>
      </c>
      <c r="Z25" t="s">
        <v>571</v>
      </c>
      <c r="AA25" t="s">
        <v>572</v>
      </c>
    </row>
    <row r="26" spans="2:27" x14ac:dyDescent="0.35">
      <c r="S26">
        <v>1</v>
      </c>
      <c r="T26" s="54" t="s">
        <v>184</v>
      </c>
      <c r="U26" s="54" t="s">
        <v>185</v>
      </c>
      <c r="V26" s="54" t="s">
        <v>186</v>
      </c>
      <c r="W26" s="1">
        <v>43646</v>
      </c>
      <c r="X26" t="s">
        <v>240</v>
      </c>
      <c r="Y26" t="s">
        <v>241</v>
      </c>
      <c r="Z26" t="s">
        <v>573</v>
      </c>
      <c r="AA26" t="s">
        <v>574</v>
      </c>
    </row>
    <row r="27" spans="2:27" x14ac:dyDescent="0.35">
      <c r="S27">
        <v>1</v>
      </c>
      <c r="T27" s="54" t="s">
        <v>184</v>
      </c>
      <c r="U27" s="54" t="s">
        <v>185</v>
      </c>
      <c r="V27" s="54" t="s">
        <v>186</v>
      </c>
      <c r="W27" s="1">
        <v>43646</v>
      </c>
      <c r="X27" t="s">
        <v>242</v>
      </c>
      <c r="Y27" t="s">
        <v>243</v>
      </c>
      <c r="Z27" t="s">
        <v>575</v>
      </c>
      <c r="AA27" t="s">
        <v>576</v>
      </c>
    </row>
    <row r="28" spans="2:27" x14ac:dyDescent="0.35">
      <c r="S28">
        <v>1</v>
      </c>
      <c r="T28" s="54" t="s">
        <v>184</v>
      </c>
      <c r="U28" s="54" t="s">
        <v>185</v>
      </c>
      <c r="V28" s="54" t="s">
        <v>186</v>
      </c>
      <c r="W28" s="1">
        <v>43646</v>
      </c>
      <c r="X28" t="s">
        <v>244</v>
      </c>
      <c r="Y28" t="s">
        <v>245</v>
      </c>
      <c r="Z28" t="s">
        <v>577</v>
      </c>
      <c r="AA28" t="s">
        <v>578</v>
      </c>
    </row>
    <row r="29" spans="2:27" x14ac:dyDescent="0.35">
      <c r="S29">
        <v>1</v>
      </c>
      <c r="T29" s="54" t="s">
        <v>184</v>
      </c>
      <c r="U29" s="54" t="s">
        <v>185</v>
      </c>
      <c r="V29" s="54" t="s">
        <v>186</v>
      </c>
      <c r="W29" s="1">
        <v>43646</v>
      </c>
      <c r="X29" t="s">
        <v>246</v>
      </c>
      <c r="Y29" t="s">
        <v>247</v>
      </c>
      <c r="Z29" t="s">
        <v>579</v>
      </c>
      <c r="AA29" t="s">
        <v>580</v>
      </c>
    </row>
    <row r="30" spans="2:27" x14ac:dyDescent="0.35">
      <c r="S30">
        <v>1</v>
      </c>
      <c r="T30" s="54" t="s">
        <v>184</v>
      </c>
      <c r="U30" s="54" t="s">
        <v>185</v>
      </c>
      <c r="V30" s="54" t="s">
        <v>186</v>
      </c>
      <c r="W30" s="1">
        <v>43646</v>
      </c>
      <c r="X30" t="s">
        <v>248</v>
      </c>
      <c r="Y30" t="s">
        <v>249</v>
      </c>
      <c r="Z30" t="s">
        <v>581</v>
      </c>
      <c r="AA30" t="s">
        <v>582</v>
      </c>
    </row>
    <row r="31" spans="2:27" x14ac:dyDescent="0.35">
      <c r="S31">
        <v>1</v>
      </c>
      <c r="T31" s="54" t="s">
        <v>184</v>
      </c>
      <c r="U31" s="54" t="s">
        <v>185</v>
      </c>
      <c r="V31" s="54" t="s">
        <v>186</v>
      </c>
      <c r="W31" s="1">
        <v>43646</v>
      </c>
      <c r="X31" t="s">
        <v>250</v>
      </c>
      <c r="Y31" t="s">
        <v>251</v>
      </c>
      <c r="Z31" t="s">
        <v>583</v>
      </c>
      <c r="AA31" t="s">
        <v>584</v>
      </c>
    </row>
    <row r="32" spans="2:27" x14ac:dyDescent="0.35">
      <c r="S32">
        <v>1</v>
      </c>
      <c r="T32" s="54" t="s">
        <v>184</v>
      </c>
      <c r="U32" s="54" t="s">
        <v>185</v>
      </c>
      <c r="V32" s="54" t="s">
        <v>186</v>
      </c>
      <c r="W32" s="1">
        <v>43646</v>
      </c>
      <c r="X32" t="s">
        <v>252</v>
      </c>
      <c r="Y32" t="s">
        <v>253</v>
      </c>
      <c r="Z32" t="s">
        <v>585</v>
      </c>
      <c r="AA32" t="s">
        <v>586</v>
      </c>
    </row>
    <row r="33" spans="19:27" x14ac:dyDescent="0.35">
      <c r="S33">
        <v>1</v>
      </c>
      <c r="T33" s="54" t="s">
        <v>184</v>
      </c>
      <c r="U33" s="54" t="s">
        <v>185</v>
      </c>
      <c r="V33" s="54" t="s">
        <v>186</v>
      </c>
      <c r="W33" s="1">
        <v>43646</v>
      </c>
      <c r="X33" t="s">
        <v>254</v>
      </c>
      <c r="Y33" t="s">
        <v>255</v>
      </c>
      <c r="Z33" t="s">
        <v>587</v>
      </c>
      <c r="AA33" t="s">
        <v>588</v>
      </c>
    </row>
    <row r="34" spans="19:27" x14ac:dyDescent="0.35">
      <c r="S34">
        <v>1</v>
      </c>
      <c r="T34" s="54" t="s">
        <v>184</v>
      </c>
      <c r="U34" s="54" t="s">
        <v>185</v>
      </c>
      <c r="V34" s="54" t="s">
        <v>186</v>
      </c>
      <c r="W34" s="1">
        <v>43646</v>
      </c>
      <c r="X34" t="s">
        <v>256</v>
      </c>
      <c r="Y34" t="s">
        <v>257</v>
      </c>
      <c r="Z34" t="s">
        <v>589</v>
      </c>
      <c r="AA34" t="s">
        <v>590</v>
      </c>
    </row>
    <row r="35" spans="19:27" x14ac:dyDescent="0.35">
      <c r="S35">
        <v>1</v>
      </c>
      <c r="T35" s="54" t="s">
        <v>184</v>
      </c>
      <c r="U35" s="54" t="s">
        <v>185</v>
      </c>
      <c r="V35" s="54" t="s">
        <v>186</v>
      </c>
      <c r="W35" s="1">
        <v>43646</v>
      </c>
      <c r="X35" t="s">
        <v>258</v>
      </c>
      <c r="Y35" t="s">
        <v>259</v>
      </c>
      <c r="Z35" t="s">
        <v>591</v>
      </c>
      <c r="AA35" t="s">
        <v>592</v>
      </c>
    </row>
    <row r="36" spans="19:27" x14ac:dyDescent="0.35">
      <c r="S36">
        <v>1</v>
      </c>
      <c r="T36" s="54" t="s">
        <v>184</v>
      </c>
      <c r="U36" s="54" t="s">
        <v>185</v>
      </c>
      <c r="V36" s="54" t="s">
        <v>186</v>
      </c>
      <c r="W36" s="1">
        <v>43646</v>
      </c>
      <c r="X36" t="s">
        <v>260</v>
      </c>
      <c r="Y36" t="s">
        <v>261</v>
      </c>
      <c r="Z36" t="s">
        <v>593</v>
      </c>
      <c r="AA36" t="s">
        <v>594</v>
      </c>
    </row>
    <row r="37" spans="19:27" x14ac:dyDescent="0.35">
      <c r="S37">
        <v>1</v>
      </c>
      <c r="T37" s="54" t="s">
        <v>184</v>
      </c>
      <c r="U37" s="54" t="s">
        <v>185</v>
      </c>
      <c r="V37" s="54" t="s">
        <v>186</v>
      </c>
      <c r="W37" s="1">
        <v>43646</v>
      </c>
      <c r="X37" t="s">
        <v>262</v>
      </c>
      <c r="Y37" t="s">
        <v>263</v>
      </c>
      <c r="Z37" t="s">
        <v>595</v>
      </c>
      <c r="AA37" t="s">
        <v>596</v>
      </c>
    </row>
    <row r="38" spans="19:27" x14ac:dyDescent="0.35">
      <c r="S38">
        <v>1</v>
      </c>
      <c r="T38" s="54" t="s">
        <v>184</v>
      </c>
      <c r="U38" s="54" t="s">
        <v>185</v>
      </c>
      <c r="V38" s="54" t="s">
        <v>186</v>
      </c>
      <c r="W38" s="1">
        <v>43646</v>
      </c>
      <c r="X38" t="s">
        <v>264</v>
      </c>
      <c r="Y38" t="s">
        <v>265</v>
      </c>
      <c r="Z38" t="s">
        <v>597</v>
      </c>
      <c r="AA38" t="s">
        <v>598</v>
      </c>
    </row>
    <row r="39" spans="19:27" x14ac:dyDescent="0.35">
      <c r="S39">
        <v>1</v>
      </c>
      <c r="T39" s="54" t="s">
        <v>184</v>
      </c>
      <c r="U39" s="54" t="s">
        <v>185</v>
      </c>
      <c r="V39" s="54" t="s">
        <v>186</v>
      </c>
      <c r="W39" s="1">
        <v>43646</v>
      </c>
      <c r="X39" t="s">
        <v>266</v>
      </c>
      <c r="Y39" t="s">
        <v>267</v>
      </c>
      <c r="Z39" t="s">
        <v>599</v>
      </c>
      <c r="AA39" t="s">
        <v>600</v>
      </c>
    </row>
    <row r="40" spans="19:27" x14ac:dyDescent="0.35">
      <c r="S40">
        <v>1</v>
      </c>
      <c r="T40" s="54" t="s">
        <v>184</v>
      </c>
      <c r="U40" s="54" t="s">
        <v>185</v>
      </c>
      <c r="V40" s="54" t="s">
        <v>186</v>
      </c>
      <c r="W40" s="1">
        <v>43646</v>
      </c>
      <c r="X40" t="s">
        <v>268</v>
      </c>
      <c r="Y40" t="s">
        <v>269</v>
      </c>
      <c r="Z40" t="s">
        <v>601</v>
      </c>
      <c r="AA40" t="s">
        <v>602</v>
      </c>
    </row>
    <row r="41" spans="19:27" x14ac:dyDescent="0.35">
      <c r="S41">
        <v>1</v>
      </c>
      <c r="T41" s="54" t="s">
        <v>184</v>
      </c>
      <c r="U41" s="54" t="s">
        <v>185</v>
      </c>
      <c r="V41" s="54" t="s">
        <v>186</v>
      </c>
      <c r="W41" s="1">
        <v>43646</v>
      </c>
      <c r="X41" t="s">
        <v>270</v>
      </c>
      <c r="Y41" t="s">
        <v>271</v>
      </c>
      <c r="Z41" t="s">
        <v>603</v>
      </c>
      <c r="AA41" t="s">
        <v>604</v>
      </c>
    </row>
    <row r="42" spans="19:27" x14ac:dyDescent="0.35">
      <c r="S42">
        <v>1</v>
      </c>
      <c r="T42" s="54" t="s">
        <v>184</v>
      </c>
      <c r="U42" s="54" t="s">
        <v>185</v>
      </c>
      <c r="V42" s="54" t="s">
        <v>186</v>
      </c>
      <c r="W42" s="1">
        <v>43646</v>
      </c>
      <c r="X42" t="s">
        <v>272</v>
      </c>
      <c r="Y42" t="s">
        <v>273</v>
      </c>
      <c r="Z42" t="s">
        <v>605</v>
      </c>
      <c r="AA42" t="s">
        <v>606</v>
      </c>
    </row>
    <row r="43" spans="19:27" x14ac:dyDescent="0.35">
      <c r="S43">
        <v>1</v>
      </c>
      <c r="T43" s="54" t="s">
        <v>184</v>
      </c>
      <c r="U43" s="54" t="s">
        <v>185</v>
      </c>
      <c r="V43" s="54" t="s">
        <v>186</v>
      </c>
      <c r="W43" s="1">
        <v>43646</v>
      </c>
      <c r="X43" t="s">
        <v>274</v>
      </c>
      <c r="Y43" t="s">
        <v>275</v>
      </c>
      <c r="Z43" t="s">
        <v>607</v>
      </c>
      <c r="AA43" t="s">
        <v>608</v>
      </c>
    </row>
    <row r="44" spans="19:27" x14ac:dyDescent="0.35">
      <c r="S44">
        <v>1</v>
      </c>
      <c r="T44" s="54" t="s">
        <v>184</v>
      </c>
      <c r="U44" s="54" t="s">
        <v>185</v>
      </c>
      <c r="V44" s="54" t="s">
        <v>186</v>
      </c>
      <c r="W44" s="1">
        <v>43646</v>
      </c>
      <c r="X44" t="s">
        <v>276</v>
      </c>
      <c r="Y44" t="s">
        <v>277</v>
      </c>
      <c r="Z44" t="s">
        <v>609</v>
      </c>
      <c r="AA44" t="s">
        <v>610</v>
      </c>
    </row>
    <row r="45" spans="19:27" x14ac:dyDescent="0.35">
      <c r="S45">
        <v>1</v>
      </c>
      <c r="T45" s="54" t="s">
        <v>184</v>
      </c>
      <c r="U45" s="54" t="s">
        <v>185</v>
      </c>
      <c r="V45" s="54" t="s">
        <v>186</v>
      </c>
      <c r="W45" s="1">
        <v>43646</v>
      </c>
      <c r="X45" t="s">
        <v>278</v>
      </c>
      <c r="Y45" t="s">
        <v>279</v>
      </c>
      <c r="Z45" t="s">
        <v>611</v>
      </c>
      <c r="AA45" t="s">
        <v>612</v>
      </c>
    </row>
    <row r="46" spans="19:27" x14ac:dyDescent="0.35">
      <c r="S46">
        <v>1</v>
      </c>
      <c r="T46" s="54" t="s">
        <v>184</v>
      </c>
      <c r="U46" s="54" t="s">
        <v>185</v>
      </c>
      <c r="V46" s="54" t="s">
        <v>186</v>
      </c>
      <c r="W46" s="1">
        <v>43646</v>
      </c>
      <c r="X46" t="s">
        <v>280</v>
      </c>
      <c r="Y46" t="s">
        <v>281</v>
      </c>
      <c r="Z46" t="s">
        <v>613</v>
      </c>
      <c r="AA46" t="s">
        <v>614</v>
      </c>
    </row>
    <row r="47" spans="19:27" x14ac:dyDescent="0.35">
      <c r="S47">
        <v>1</v>
      </c>
      <c r="T47" s="54" t="s">
        <v>184</v>
      </c>
      <c r="U47" s="54" t="s">
        <v>185</v>
      </c>
      <c r="V47" s="54" t="s">
        <v>186</v>
      </c>
      <c r="W47" s="1">
        <v>43646</v>
      </c>
      <c r="X47" t="s">
        <v>282</v>
      </c>
      <c r="Y47" t="s">
        <v>283</v>
      </c>
      <c r="Z47" t="s">
        <v>615</v>
      </c>
      <c r="AA47" t="s">
        <v>616</v>
      </c>
    </row>
    <row r="48" spans="19:27" x14ac:dyDescent="0.35">
      <c r="S48">
        <v>1</v>
      </c>
      <c r="T48" s="54" t="s">
        <v>184</v>
      </c>
      <c r="U48" s="54" t="s">
        <v>185</v>
      </c>
      <c r="V48" s="54" t="s">
        <v>186</v>
      </c>
      <c r="W48" s="1">
        <v>43646</v>
      </c>
      <c r="X48" t="s">
        <v>284</v>
      </c>
      <c r="Y48" t="s">
        <v>285</v>
      </c>
      <c r="Z48" t="s">
        <v>617</v>
      </c>
      <c r="AA48" t="s">
        <v>618</v>
      </c>
    </row>
    <row r="49" spans="19:27" x14ac:dyDescent="0.35">
      <c r="S49">
        <v>1</v>
      </c>
      <c r="T49" s="54" t="s">
        <v>184</v>
      </c>
      <c r="U49" s="54" t="s">
        <v>185</v>
      </c>
      <c r="V49" s="54" t="s">
        <v>186</v>
      </c>
      <c r="W49" s="1">
        <v>43646</v>
      </c>
      <c r="X49" t="s">
        <v>286</v>
      </c>
      <c r="Y49" t="s">
        <v>287</v>
      </c>
      <c r="Z49" t="s">
        <v>619</v>
      </c>
      <c r="AA49" t="s">
        <v>620</v>
      </c>
    </row>
    <row r="50" spans="19:27" x14ac:dyDescent="0.35">
      <c r="S50">
        <v>1</v>
      </c>
      <c r="T50" s="54" t="s">
        <v>184</v>
      </c>
      <c r="U50" s="54" t="s">
        <v>185</v>
      </c>
      <c r="V50" s="54" t="s">
        <v>186</v>
      </c>
      <c r="W50" s="1">
        <v>43646</v>
      </c>
      <c r="X50" t="s">
        <v>288</v>
      </c>
      <c r="Y50" t="s">
        <v>289</v>
      </c>
      <c r="Z50" t="s">
        <v>621</v>
      </c>
      <c r="AA50" t="s">
        <v>622</v>
      </c>
    </row>
    <row r="51" spans="19:27" x14ac:dyDescent="0.35">
      <c r="S51">
        <v>1</v>
      </c>
      <c r="T51" s="54" t="s">
        <v>184</v>
      </c>
      <c r="U51" s="54" t="s">
        <v>185</v>
      </c>
      <c r="V51" s="54" t="s">
        <v>186</v>
      </c>
      <c r="W51" s="1">
        <v>43646</v>
      </c>
      <c r="X51" t="s">
        <v>290</v>
      </c>
      <c r="Y51" t="s">
        <v>291</v>
      </c>
      <c r="Z51" t="s">
        <v>623</v>
      </c>
      <c r="AA51" t="s">
        <v>624</v>
      </c>
    </row>
    <row r="52" spans="19:27" x14ac:dyDescent="0.35">
      <c r="S52">
        <v>1</v>
      </c>
      <c r="T52" s="54" t="s">
        <v>184</v>
      </c>
      <c r="U52" s="54" t="s">
        <v>185</v>
      </c>
      <c r="V52" s="54" t="s">
        <v>186</v>
      </c>
      <c r="W52" s="1">
        <v>43646</v>
      </c>
      <c r="X52" t="s">
        <v>292</v>
      </c>
      <c r="Y52" t="s">
        <v>293</v>
      </c>
      <c r="Z52" t="s">
        <v>625</v>
      </c>
      <c r="AA52" t="s">
        <v>626</v>
      </c>
    </row>
    <row r="53" spans="19:27" x14ac:dyDescent="0.35">
      <c r="S53">
        <v>1</v>
      </c>
      <c r="T53" s="54" t="s">
        <v>184</v>
      </c>
      <c r="U53" s="54" t="s">
        <v>185</v>
      </c>
      <c r="V53" s="54" t="s">
        <v>186</v>
      </c>
      <c r="W53" s="1">
        <v>43646</v>
      </c>
      <c r="X53" t="s">
        <v>294</v>
      </c>
      <c r="Y53" t="s">
        <v>295</v>
      </c>
      <c r="Z53" t="s">
        <v>627</v>
      </c>
      <c r="AA53" t="s">
        <v>628</v>
      </c>
    </row>
    <row r="54" spans="19:27" x14ac:dyDescent="0.35">
      <c r="S54">
        <v>1</v>
      </c>
      <c r="T54" s="54" t="s">
        <v>184</v>
      </c>
      <c r="U54" s="54" t="s">
        <v>185</v>
      </c>
      <c r="V54" s="54" t="s">
        <v>186</v>
      </c>
      <c r="W54" s="1">
        <v>43646</v>
      </c>
      <c r="X54" t="s">
        <v>296</v>
      </c>
      <c r="Y54" t="s">
        <v>297</v>
      </c>
      <c r="Z54" t="s">
        <v>629</v>
      </c>
      <c r="AA54" t="s">
        <v>630</v>
      </c>
    </row>
    <row r="55" spans="19:27" x14ac:dyDescent="0.35">
      <c r="S55">
        <v>1</v>
      </c>
      <c r="T55" s="54" t="s">
        <v>184</v>
      </c>
      <c r="U55" s="54" t="s">
        <v>185</v>
      </c>
      <c r="V55" s="54" t="s">
        <v>186</v>
      </c>
      <c r="W55" s="1">
        <v>43646</v>
      </c>
      <c r="X55" t="s">
        <v>298</v>
      </c>
      <c r="Y55" t="s">
        <v>299</v>
      </c>
      <c r="Z55" t="s">
        <v>631</v>
      </c>
      <c r="AA55" t="s">
        <v>632</v>
      </c>
    </row>
    <row r="56" spans="19:27" x14ac:dyDescent="0.35">
      <c r="S56">
        <v>1</v>
      </c>
      <c r="T56" s="54" t="s">
        <v>184</v>
      </c>
      <c r="U56" s="54" t="s">
        <v>185</v>
      </c>
      <c r="V56" s="54" t="s">
        <v>186</v>
      </c>
      <c r="W56" s="1">
        <v>43646</v>
      </c>
      <c r="X56" t="s">
        <v>300</v>
      </c>
      <c r="Y56" t="s">
        <v>301</v>
      </c>
      <c r="Z56" t="s">
        <v>633</v>
      </c>
      <c r="AA56" t="s">
        <v>634</v>
      </c>
    </row>
    <row r="57" spans="19:27" x14ac:dyDescent="0.35">
      <c r="S57">
        <v>1</v>
      </c>
      <c r="T57" s="54" t="s">
        <v>184</v>
      </c>
      <c r="U57" s="54" t="s">
        <v>185</v>
      </c>
      <c r="V57" s="54" t="s">
        <v>186</v>
      </c>
      <c r="W57" s="1">
        <v>43646</v>
      </c>
      <c r="X57" t="s">
        <v>302</v>
      </c>
      <c r="Y57" t="s">
        <v>303</v>
      </c>
      <c r="Z57" t="s">
        <v>635</v>
      </c>
      <c r="AA57" t="s">
        <v>636</v>
      </c>
    </row>
    <row r="58" spans="19:27" x14ac:dyDescent="0.35">
      <c r="S58">
        <v>1</v>
      </c>
      <c r="T58" s="54" t="s">
        <v>184</v>
      </c>
      <c r="U58" s="54" t="s">
        <v>185</v>
      </c>
      <c r="V58" s="54" t="s">
        <v>186</v>
      </c>
      <c r="W58" s="1">
        <v>43646</v>
      </c>
      <c r="X58" t="s">
        <v>304</v>
      </c>
      <c r="Y58" t="s">
        <v>305</v>
      </c>
      <c r="Z58" t="s">
        <v>637</v>
      </c>
      <c r="AA58" t="s">
        <v>638</v>
      </c>
    </row>
    <row r="59" spans="19:27" x14ac:dyDescent="0.35">
      <c r="S59">
        <v>1</v>
      </c>
      <c r="T59" s="54" t="s">
        <v>184</v>
      </c>
      <c r="U59" s="54" t="s">
        <v>185</v>
      </c>
      <c r="V59" s="54" t="s">
        <v>186</v>
      </c>
      <c r="W59" s="1">
        <v>43646</v>
      </c>
      <c r="X59" t="s">
        <v>306</v>
      </c>
      <c r="Y59" t="s">
        <v>307</v>
      </c>
      <c r="Z59" t="s">
        <v>639</v>
      </c>
      <c r="AA59" t="s">
        <v>640</v>
      </c>
    </row>
    <row r="60" spans="19:27" x14ac:dyDescent="0.35">
      <c r="S60">
        <v>1</v>
      </c>
      <c r="T60" s="54" t="s">
        <v>184</v>
      </c>
      <c r="U60" s="54" t="s">
        <v>185</v>
      </c>
      <c r="V60" s="54" t="s">
        <v>186</v>
      </c>
      <c r="W60" s="1">
        <v>43646</v>
      </c>
      <c r="X60" t="s">
        <v>308</v>
      </c>
      <c r="Y60" t="s">
        <v>309</v>
      </c>
      <c r="Z60" t="s">
        <v>641</v>
      </c>
      <c r="AA60" t="s">
        <v>642</v>
      </c>
    </row>
    <row r="61" spans="19:27" x14ac:dyDescent="0.35">
      <c r="S61">
        <v>1</v>
      </c>
      <c r="T61" s="54" t="s">
        <v>184</v>
      </c>
      <c r="U61" s="54" t="s">
        <v>185</v>
      </c>
      <c r="V61" s="54" t="s">
        <v>186</v>
      </c>
      <c r="W61" s="1">
        <v>43646</v>
      </c>
      <c r="X61" t="s">
        <v>310</v>
      </c>
      <c r="Y61" t="s">
        <v>311</v>
      </c>
      <c r="Z61" t="s">
        <v>643</v>
      </c>
      <c r="AA61" t="s">
        <v>644</v>
      </c>
    </row>
    <row r="62" spans="19:27" x14ac:dyDescent="0.35">
      <c r="S62">
        <v>1</v>
      </c>
      <c r="T62" s="54" t="s">
        <v>184</v>
      </c>
      <c r="U62" s="54" t="s">
        <v>185</v>
      </c>
      <c r="V62" s="54" t="s">
        <v>186</v>
      </c>
      <c r="W62" s="1">
        <v>43646</v>
      </c>
      <c r="X62" t="s">
        <v>312</v>
      </c>
      <c r="Y62" t="s">
        <v>313</v>
      </c>
      <c r="Z62" t="s">
        <v>645</v>
      </c>
      <c r="AA62" t="s">
        <v>646</v>
      </c>
    </row>
    <row r="63" spans="19:27" x14ac:dyDescent="0.35">
      <c r="S63">
        <v>1</v>
      </c>
      <c r="T63" s="54" t="s">
        <v>184</v>
      </c>
      <c r="U63" s="54" t="s">
        <v>185</v>
      </c>
      <c r="V63" s="54" t="s">
        <v>186</v>
      </c>
      <c r="W63" s="1">
        <v>43646</v>
      </c>
      <c r="X63" t="s">
        <v>314</v>
      </c>
      <c r="Y63" t="s">
        <v>315</v>
      </c>
      <c r="Z63" t="s">
        <v>647</v>
      </c>
      <c r="AA63" t="s">
        <v>648</v>
      </c>
    </row>
    <row r="64" spans="19:27" x14ac:dyDescent="0.35">
      <c r="S64">
        <v>1</v>
      </c>
      <c r="T64" s="54" t="s">
        <v>184</v>
      </c>
      <c r="U64" s="54" t="s">
        <v>185</v>
      </c>
      <c r="V64" s="54" t="s">
        <v>186</v>
      </c>
      <c r="W64" s="1">
        <v>43646</v>
      </c>
      <c r="X64" t="s">
        <v>316</v>
      </c>
      <c r="Y64" t="s">
        <v>317</v>
      </c>
      <c r="Z64" t="s">
        <v>649</v>
      </c>
      <c r="AA64" t="s">
        <v>650</v>
      </c>
    </row>
    <row r="65" spans="19:27" x14ac:dyDescent="0.35">
      <c r="S65">
        <v>1</v>
      </c>
      <c r="T65" s="54" t="s">
        <v>184</v>
      </c>
      <c r="U65" s="54" t="s">
        <v>185</v>
      </c>
      <c r="V65" s="54" t="s">
        <v>186</v>
      </c>
      <c r="W65" s="1">
        <v>43646</v>
      </c>
      <c r="X65" t="s">
        <v>318</v>
      </c>
      <c r="Y65" t="s">
        <v>319</v>
      </c>
      <c r="Z65" t="s">
        <v>651</v>
      </c>
      <c r="AA65" t="s">
        <v>652</v>
      </c>
    </row>
    <row r="66" spans="19:27" x14ac:dyDescent="0.35">
      <c r="S66">
        <v>1</v>
      </c>
      <c r="T66" s="54" t="s">
        <v>184</v>
      </c>
      <c r="U66" s="54" t="s">
        <v>185</v>
      </c>
      <c r="V66" s="54" t="s">
        <v>186</v>
      </c>
      <c r="W66" s="1">
        <v>43646</v>
      </c>
      <c r="X66" t="s">
        <v>320</v>
      </c>
      <c r="Y66" t="s">
        <v>321</v>
      </c>
      <c r="Z66" t="s">
        <v>633</v>
      </c>
      <c r="AA66" t="s">
        <v>634</v>
      </c>
    </row>
    <row r="67" spans="19:27" x14ac:dyDescent="0.35">
      <c r="S67">
        <v>1</v>
      </c>
      <c r="T67" s="54" t="s">
        <v>184</v>
      </c>
      <c r="U67" s="54" t="s">
        <v>185</v>
      </c>
      <c r="V67" s="54" t="s">
        <v>186</v>
      </c>
      <c r="W67" s="1">
        <v>43646</v>
      </c>
      <c r="X67" t="s">
        <v>322</v>
      </c>
      <c r="Y67" t="s">
        <v>323</v>
      </c>
      <c r="Z67" t="s">
        <v>653</v>
      </c>
      <c r="AA67" t="s">
        <v>654</v>
      </c>
    </row>
    <row r="68" spans="19:27" x14ac:dyDescent="0.35">
      <c r="S68">
        <v>1</v>
      </c>
      <c r="T68" s="54" t="s">
        <v>184</v>
      </c>
      <c r="U68" s="54" t="s">
        <v>185</v>
      </c>
      <c r="V68" s="54" t="s">
        <v>186</v>
      </c>
      <c r="W68" s="1">
        <v>43646</v>
      </c>
      <c r="X68" t="s">
        <v>324</v>
      </c>
      <c r="Y68" t="s">
        <v>325</v>
      </c>
      <c r="Z68" t="s">
        <v>655</v>
      </c>
      <c r="AA68" t="s">
        <v>656</v>
      </c>
    </row>
    <row r="69" spans="19:27" x14ac:dyDescent="0.35">
      <c r="S69">
        <v>1</v>
      </c>
      <c r="T69" s="54" t="s">
        <v>184</v>
      </c>
      <c r="U69" s="54" t="s">
        <v>185</v>
      </c>
      <c r="V69" s="54" t="s">
        <v>186</v>
      </c>
      <c r="W69" s="1">
        <v>43646</v>
      </c>
      <c r="X69" t="s">
        <v>326</v>
      </c>
      <c r="Y69" t="s">
        <v>325</v>
      </c>
      <c r="Z69" t="s">
        <v>657</v>
      </c>
      <c r="AA69" t="s">
        <v>658</v>
      </c>
    </row>
    <row r="70" spans="19:27" x14ac:dyDescent="0.35">
      <c r="S70">
        <v>1</v>
      </c>
      <c r="T70" s="54" t="s">
        <v>184</v>
      </c>
      <c r="U70" s="54" t="s">
        <v>185</v>
      </c>
      <c r="V70" s="54" t="s">
        <v>186</v>
      </c>
      <c r="W70" s="1">
        <v>43646</v>
      </c>
      <c r="X70" t="s">
        <v>327</v>
      </c>
      <c r="Y70" t="s">
        <v>328</v>
      </c>
      <c r="Z70" t="s">
        <v>659</v>
      </c>
      <c r="AA70" t="s">
        <v>660</v>
      </c>
    </row>
    <row r="71" spans="19:27" x14ac:dyDescent="0.35">
      <c r="S71">
        <v>1</v>
      </c>
      <c r="T71" s="54" t="s">
        <v>184</v>
      </c>
      <c r="U71" s="54" t="s">
        <v>185</v>
      </c>
      <c r="V71" s="54" t="s">
        <v>186</v>
      </c>
      <c r="W71" s="1">
        <v>43646</v>
      </c>
      <c r="X71" t="s">
        <v>329</v>
      </c>
      <c r="Y71" t="s">
        <v>330</v>
      </c>
      <c r="Z71" t="s">
        <v>661</v>
      </c>
      <c r="AA71" t="s">
        <v>662</v>
      </c>
    </row>
    <row r="72" spans="19:27" x14ac:dyDescent="0.35">
      <c r="S72">
        <v>1</v>
      </c>
      <c r="T72" s="54" t="s">
        <v>184</v>
      </c>
      <c r="U72" s="54" t="s">
        <v>185</v>
      </c>
      <c r="V72" s="54" t="s">
        <v>186</v>
      </c>
      <c r="W72" s="1">
        <v>43646</v>
      </c>
      <c r="X72" t="s">
        <v>331</v>
      </c>
      <c r="Y72" t="s">
        <v>332</v>
      </c>
      <c r="Z72" t="s">
        <v>663</v>
      </c>
      <c r="AA72" t="s">
        <v>664</v>
      </c>
    </row>
    <row r="73" spans="19:27" x14ac:dyDescent="0.35">
      <c r="S73">
        <v>1</v>
      </c>
      <c r="T73" s="54" t="s">
        <v>184</v>
      </c>
      <c r="U73" s="54" t="s">
        <v>185</v>
      </c>
      <c r="V73" s="54" t="s">
        <v>186</v>
      </c>
      <c r="W73" s="1">
        <v>43646</v>
      </c>
      <c r="X73" t="s">
        <v>333</v>
      </c>
      <c r="Y73" t="s">
        <v>334</v>
      </c>
      <c r="Z73" t="s">
        <v>665</v>
      </c>
      <c r="AA73" t="s">
        <v>666</v>
      </c>
    </row>
    <row r="74" spans="19:27" x14ac:dyDescent="0.35">
      <c r="S74">
        <v>1</v>
      </c>
      <c r="T74" s="54" t="s">
        <v>184</v>
      </c>
      <c r="U74" s="54" t="s">
        <v>185</v>
      </c>
      <c r="V74" s="54" t="s">
        <v>186</v>
      </c>
      <c r="W74" s="1">
        <v>43646</v>
      </c>
      <c r="X74" t="s">
        <v>335</v>
      </c>
      <c r="Y74" t="s">
        <v>336</v>
      </c>
      <c r="Z74" t="s">
        <v>667</v>
      </c>
      <c r="AA74" t="s">
        <v>668</v>
      </c>
    </row>
    <row r="75" spans="19:27" x14ac:dyDescent="0.35">
      <c r="S75">
        <v>1</v>
      </c>
      <c r="T75" s="54" t="s">
        <v>184</v>
      </c>
      <c r="U75" s="54" t="s">
        <v>185</v>
      </c>
      <c r="V75" s="54" t="s">
        <v>186</v>
      </c>
      <c r="W75" s="1">
        <v>43646</v>
      </c>
      <c r="X75" t="s">
        <v>337</v>
      </c>
      <c r="Y75" t="s">
        <v>338</v>
      </c>
      <c r="Z75" t="s">
        <v>669</v>
      </c>
      <c r="AA75" t="s">
        <v>670</v>
      </c>
    </row>
    <row r="76" spans="19:27" x14ac:dyDescent="0.35">
      <c r="S76">
        <v>1</v>
      </c>
      <c r="T76" s="54" t="s">
        <v>184</v>
      </c>
      <c r="U76" s="54" t="s">
        <v>185</v>
      </c>
      <c r="V76" s="54" t="s">
        <v>186</v>
      </c>
      <c r="W76" s="1">
        <v>43646</v>
      </c>
      <c r="X76" t="s">
        <v>339</v>
      </c>
      <c r="Y76" t="s">
        <v>340</v>
      </c>
      <c r="Z76" t="s">
        <v>671</v>
      </c>
      <c r="AA76" t="s">
        <v>672</v>
      </c>
    </row>
    <row r="77" spans="19:27" x14ac:dyDescent="0.35">
      <c r="S77">
        <v>1</v>
      </c>
      <c r="T77" s="54" t="s">
        <v>184</v>
      </c>
      <c r="U77" s="54" t="s">
        <v>185</v>
      </c>
      <c r="V77" s="54" t="s">
        <v>186</v>
      </c>
      <c r="W77" s="1">
        <v>43646</v>
      </c>
      <c r="X77" t="s">
        <v>341</v>
      </c>
      <c r="Y77" t="s">
        <v>342</v>
      </c>
      <c r="Z77" t="s">
        <v>673</v>
      </c>
      <c r="AA77" t="s">
        <v>674</v>
      </c>
    </row>
    <row r="78" spans="19:27" x14ac:dyDescent="0.35">
      <c r="S78">
        <v>1</v>
      </c>
      <c r="T78" s="54" t="s">
        <v>184</v>
      </c>
      <c r="U78" s="54" t="s">
        <v>185</v>
      </c>
      <c r="V78" s="54" t="s">
        <v>186</v>
      </c>
      <c r="W78" s="1">
        <v>43646</v>
      </c>
      <c r="X78" t="s">
        <v>343</v>
      </c>
      <c r="Y78" t="s">
        <v>344</v>
      </c>
      <c r="Z78" t="s">
        <v>675</v>
      </c>
      <c r="AA78" t="s">
        <v>676</v>
      </c>
    </row>
    <row r="79" spans="19:27" x14ac:dyDescent="0.35">
      <c r="S79">
        <v>1</v>
      </c>
      <c r="T79" s="54" t="s">
        <v>184</v>
      </c>
      <c r="U79" s="54" t="s">
        <v>185</v>
      </c>
      <c r="V79" s="54" t="s">
        <v>186</v>
      </c>
      <c r="W79" s="1">
        <v>43646</v>
      </c>
      <c r="X79" t="s">
        <v>345</v>
      </c>
      <c r="Y79" t="s">
        <v>346</v>
      </c>
      <c r="Z79" t="s">
        <v>677</v>
      </c>
      <c r="AA79" t="s">
        <v>678</v>
      </c>
    </row>
    <row r="80" spans="19:27" x14ac:dyDescent="0.35">
      <c r="S80">
        <v>1</v>
      </c>
      <c r="T80" s="54" t="s">
        <v>184</v>
      </c>
      <c r="U80" s="54" t="s">
        <v>185</v>
      </c>
      <c r="V80" s="54" t="s">
        <v>186</v>
      </c>
      <c r="W80" s="1">
        <v>43646</v>
      </c>
      <c r="X80" t="s">
        <v>347</v>
      </c>
      <c r="Y80" t="s">
        <v>348</v>
      </c>
      <c r="Z80" t="s">
        <v>679</v>
      </c>
      <c r="AA80" t="s">
        <v>680</v>
      </c>
    </row>
    <row r="81" spans="19:27" x14ac:dyDescent="0.35">
      <c r="S81">
        <v>1</v>
      </c>
      <c r="T81" s="54" t="s">
        <v>184</v>
      </c>
      <c r="U81" s="54" t="s">
        <v>185</v>
      </c>
      <c r="V81" s="54" t="s">
        <v>186</v>
      </c>
      <c r="W81" s="1">
        <v>43646</v>
      </c>
      <c r="X81" t="s">
        <v>349</v>
      </c>
      <c r="Y81" t="s">
        <v>350</v>
      </c>
      <c r="Z81" t="s">
        <v>681</v>
      </c>
      <c r="AA81" t="s">
        <v>682</v>
      </c>
    </row>
    <row r="82" spans="19:27" x14ac:dyDescent="0.35">
      <c r="S82">
        <v>1</v>
      </c>
      <c r="T82" s="54" t="s">
        <v>184</v>
      </c>
      <c r="U82" s="54" t="s">
        <v>185</v>
      </c>
      <c r="V82" s="54" t="s">
        <v>186</v>
      </c>
      <c r="W82" s="1">
        <v>43646</v>
      </c>
      <c r="X82" t="s">
        <v>351</v>
      </c>
      <c r="Y82" t="s">
        <v>352</v>
      </c>
      <c r="Z82" t="s">
        <v>683</v>
      </c>
      <c r="AA82" t="s">
        <v>684</v>
      </c>
    </row>
    <row r="83" spans="19:27" x14ac:dyDescent="0.35">
      <c r="S83">
        <v>1</v>
      </c>
      <c r="T83" s="54" t="s">
        <v>184</v>
      </c>
      <c r="U83" s="54" t="s">
        <v>185</v>
      </c>
      <c r="V83" s="54" t="s">
        <v>186</v>
      </c>
      <c r="W83" s="1">
        <v>43646</v>
      </c>
      <c r="X83" t="s">
        <v>353</v>
      </c>
      <c r="Y83" t="s">
        <v>354</v>
      </c>
      <c r="Z83" t="s">
        <v>685</v>
      </c>
      <c r="AA83" t="s">
        <v>686</v>
      </c>
    </row>
    <row r="84" spans="19:27" x14ac:dyDescent="0.35">
      <c r="S84">
        <v>1</v>
      </c>
      <c r="T84" s="54" t="s">
        <v>184</v>
      </c>
      <c r="U84" s="54" t="s">
        <v>185</v>
      </c>
      <c r="V84" s="54" t="s">
        <v>186</v>
      </c>
      <c r="W84" s="1">
        <v>43646</v>
      </c>
      <c r="X84" t="s">
        <v>355</v>
      </c>
      <c r="Y84" t="s">
        <v>356</v>
      </c>
      <c r="Z84" t="s">
        <v>687</v>
      </c>
      <c r="AA84" t="s">
        <v>688</v>
      </c>
    </row>
    <row r="85" spans="19:27" x14ac:dyDescent="0.35">
      <c r="S85">
        <v>1</v>
      </c>
      <c r="T85" s="54" t="s">
        <v>184</v>
      </c>
      <c r="U85" s="54" t="s">
        <v>185</v>
      </c>
      <c r="V85" s="54" t="s">
        <v>186</v>
      </c>
      <c r="W85" s="1">
        <v>43646</v>
      </c>
      <c r="X85" t="s">
        <v>357</v>
      </c>
      <c r="Y85" t="s">
        <v>358</v>
      </c>
      <c r="Z85" t="s">
        <v>689</v>
      </c>
      <c r="AA85" t="s">
        <v>690</v>
      </c>
    </row>
    <row r="86" spans="19:27" x14ac:dyDescent="0.35">
      <c r="S86">
        <v>1</v>
      </c>
      <c r="T86" s="54" t="s">
        <v>184</v>
      </c>
      <c r="U86" s="54" t="s">
        <v>185</v>
      </c>
      <c r="V86" s="54" t="s">
        <v>186</v>
      </c>
      <c r="W86" s="1">
        <v>43646</v>
      </c>
      <c r="X86" t="s">
        <v>359</v>
      </c>
      <c r="Y86" t="s">
        <v>360</v>
      </c>
      <c r="Z86" t="s">
        <v>691</v>
      </c>
      <c r="AA86" t="s">
        <v>692</v>
      </c>
    </row>
    <row r="87" spans="19:27" x14ac:dyDescent="0.35">
      <c r="S87">
        <v>1</v>
      </c>
      <c r="T87" s="54" t="s">
        <v>184</v>
      </c>
      <c r="U87" s="54" t="s">
        <v>185</v>
      </c>
      <c r="V87" s="54" t="s">
        <v>186</v>
      </c>
      <c r="W87" s="1">
        <v>43646</v>
      </c>
      <c r="X87" t="s">
        <v>361</v>
      </c>
      <c r="Y87" t="s">
        <v>362</v>
      </c>
      <c r="Z87" t="s">
        <v>693</v>
      </c>
      <c r="AA87" t="s">
        <v>694</v>
      </c>
    </row>
    <row r="88" spans="19:27" x14ac:dyDescent="0.35">
      <c r="S88">
        <v>1</v>
      </c>
      <c r="T88" s="54" t="s">
        <v>184</v>
      </c>
      <c r="U88" s="54" t="s">
        <v>185</v>
      </c>
      <c r="V88" s="54" t="s">
        <v>186</v>
      </c>
      <c r="W88" s="1">
        <v>43646</v>
      </c>
      <c r="X88" t="s">
        <v>363</v>
      </c>
      <c r="Y88" t="s">
        <v>364</v>
      </c>
      <c r="Z88" t="s">
        <v>695</v>
      </c>
      <c r="AA88" t="s">
        <v>696</v>
      </c>
    </row>
    <row r="89" spans="19:27" x14ac:dyDescent="0.35">
      <c r="S89">
        <v>1</v>
      </c>
      <c r="T89" s="54" t="s">
        <v>184</v>
      </c>
      <c r="U89" s="54" t="s">
        <v>185</v>
      </c>
      <c r="V89" s="54" t="s">
        <v>186</v>
      </c>
      <c r="W89" s="1">
        <v>43646</v>
      </c>
      <c r="X89" t="s">
        <v>365</v>
      </c>
      <c r="Y89" t="s">
        <v>366</v>
      </c>
      <c r="Z89" t="s">
        <v>697</v>
      </c>
      <c r="AA89" t="s">
        <v>698</v>
      </c>
    </row>
    <row r="90" spans="19:27" x14ac:dyDescent="0.35">
      <c r="S90">
        <v>1</v>
      </c>
      <c r="T90" s="54" t="s">
        <v>184</v>
      </c>
      <c r="U90" s="54" t="s">
        <v>185</v>
      </c>
      <c r="V90" s="54" t="s">
        <v>186</v>
      </c>
      <c r="W90" s="1">
        <v>43646</v>
      </c>
      <c r="X90" t="s">
        <v>367</v>
      </c>
      <c r="Y90" t="s">
        <v>368</v>
      </c>
      <c r="Z90" t="s">
        <v>699</v>
      </c>
      <c r="AA90" t="s">
        <v>700</v>
      </c>
    </row>
    <row r="91" spans="19:27" x14ac:dyDescent="0.35">
      <c r="S91">
        <v>1</v>
      </c>
      <c r="T91" s="54" t="s">
        <v>184</v>
      </c>
      <c r="U91" s="54" t="s">
        <v>185</v>
      </c>
      <c r="V91" s="54" t="s">
        <v>186</v>
      </c>
      <c r="W91" s="1">
        <v>43646</v>
      </c>
      <c r="X91" t="s">
        <v>369</v>
      </c>
      <c r="Y91" t="s">
        <v>370</v>
      </c>
      <c r="Z91" t="s">
        <v>701</v>
      </c>
      <c r="AA91" t="s">
        <v>702</v>
      </c>
    </row>
    <row r="92" spans="19:27" x14ac:dyDescent="0.35">
      <c r="S92">
        <v>1</v>
      </c>
      <c r="T92" s="54" t="s">
        <v>184</v>
      </c>
      <c r="U92" s="54" t="s">
        <v>185</v>
      </c>
      <c r="V92" s="54" t="s">
        <v>186</v>
      </c>
      <c r="W92" s="1">
        <v>43646</v>
      </c>
      <c r="X92" t="s">
        <v>371</v>
      </c>
      <c r="Y92" t="s">
        <v>372</v>
      </c>
      <c r="Z92" t="s">
        <v>703</v>
      </c>
      <c r="AA92" t="s">
        <v>704</v>
      </c>
    </row>
    <row r="93" spans="19:27" x14ac:dyDescent="0.35">
      <c r="S93">
        <v>1</v>
      </c>
      <c r="T93" s="54" t="s">
        <v>184</v>
      </c>
      <c r="U93" s="54" t="s">
        <v>185</v>
      </c>
      <c r="V93" s="54" t="s">
        <v>186</v>
      </c>
      <c r="W93" s="1">
        <v>43646</v>
      </c>
      <c r="X93" t="s">
        <v>373</v>
      </c>
      <c r="Y93" t="s">
        <v>374</v>
      </c>
      <c r="Z93" t="s">
        <v>705</v>
      </c>
      <c r="AA93" t="s">
        <v>706</v>
      </c>
    </row>
    <row r="94" spans="19:27" x14ac:dyDescent="0.35">
      <c r="S94">
        <v>1</v>
      </c>
      <c r="T94" s="54" t="s">
        <v>184</v>
      </c>
      <c r="U94" s="54" t="s">
        <v>185</v>
      </c>
      <c r="V94" s="54" t="s">
        <v>186</v>
      </c>
      <c r="W94" s="1">
        <v>43646</v>
      </c>
      <c r="X94" t="s">
        <v>375</v>
      </c>
      <c r="Y94" t="s">
        <v>376</v>
      </c>
      <c r="Z94" t="s">
        <v>707</v>
      </c>
      <c r="AA94" t="s">
        <v>708</v>
      </c>
    </row>
    <row r="95" spans="19:27" x14ac:dyDescent="0.35">
      <c r="S95">
        <v>1</v>
      </c>
      <c r="T95" s="54" t="s">
        <v>184</v>
      </c>
      <c r="U95" s="54" t="s">
        <v>185</v>
      </c>
      <c r="V95" s="54" t="s">
        <v>186</v>
      </c>
      <c r="W95" s="1">
        <v>43646</v>
      </c>
      <c r="X95" t="s">
        <v>377</v>
      </c>
      <c r="Y95" t="s">
        <v>378</v>
      </c>
      <c r="Z95" t="s">
        <v>709</v>
      </c>
      <c r="AA95" t="s">
        <v>710</v>
      </c>
    </row>
    <row r="96" spans="19:27" x14ac:dyDescent="0.35">
      <c r="S96">
        <v>1</v>
      </c>
      <c r="T96" s="54" t="s">
        <v>184</v>
      </c>
      <c r="U96" s="54" t="s">
        <v>185</v>
      </c>
      <c r="V96" s="54" t="s">
        <v>186</v>
      </c>
      <c r="W96" s="1">
        <v>43646</v>
      </c>
      <c r="X96" t="s">
        <v>379</v>
      </c>
      <c r="Y96" t="s">
        <v>380</v>
      </c>
      <c r="Z96" t="s">
        <v>711</v>
      </c>
      <c r="AA96" t="s">
        <v>712</v>
      </c>
    </row>
    <row r="97" spans="19:27" x14ac:dyDescent="0.35">
      <c r="S97">
        <v>1</v>
      </c>
      <c r="T97" s="54" t="s">
        <v>184</v>
      </c>
      <c r="U97" s="54" t="s">
        <v>185</v>
      </c>
      <c r="V97" s="54" t="s">
        <v>186</v>
      </c>
      <c r="W97" s="1">
        <v>43646</v>
      </c>
      <c r="X97" t="s">
        <v>381</v>
      </c>
      <c r="Y97" t="s">
        <v>382</v>
      </c>
      <c r="Z97" t="s">
        <v>713</v>
      </c>
      <c r="AA97" t="s">
        <v>714</v>
      </c>
    </row>
    <row r="98" spans="19:27" x14ac:dyDescent="0.35">
      <c r="S98">
        <v>1</v>
      </c>
      <c r="T98" s="54" t="s">
        <v>184</v>
      </c>
      <c r="U98" s="54" t="s">
        <v>185</v>
      </c>
      <c r="V98" s="54" t="s">
        <v>186</v>
      </c>
      <c r="W98" s="1">
        <v>43646</v>
      </c>
      <c r="X98" t="s">
        <v>383</v>
      </c>
      <c r="Y98" t="s">
        <v>384</v>
      </c>
      <c r="Z98" t="s">
        <v>715</v>
      </c>
      <c r="AA98" t="s">
        <v>716</v>
      </c>
    </row>
    <row r="99" spans="19:27" x14ac:dyDescent="0.35">
      <c r="S99">
        <v>1</v>
      </c>
      <c r="T99" s="54" t="s">
        <v>184</v>
      </c>
      <c r="U99" s="54" t="s">
        <v>185</v>
      </c>
      <c r="V99" s="54" t="s">
        <v>186</v>
      </c>
      <c r="W99" s="1">
        <v>43646</v>
      </c>
      <c r="X99" t="s">
        <v>385</v>
      </c>
      <c r="Y99" t="s">
        <v>386</v>
      </c>
      <c r="Z99" t="s">
        <v>541</v>
      </c>
      <c r="AA99" t="s">
        <v>542</v>
      </c>
    </row>
    <row r="100" spans="19:27" x14ac:dyDescent="0.35">
      <c r="S100">
        <v>1</v>
      </c>
      <c r="T100" s="54" t="s">
        <v>184</v>
      </c>
      <c r="U100" s="54" t="s">
        <v>185</v>
      </c>
      <c r="V100" s="54" t="s">
        <v>186</v>
      </c>
      <c r="W100" s="1">
        <v>43646</v>
      </c>
      <c r="X100" t="s">
        <v>387</v>
      </c>
      <c r="Y100" t="s">
        <v>388</v>
      </c>
      <c r="Z100" t="s">
        <v>717</v>
      </c>
      <c r="AA100" t="s">
        <v>718</v>
      </c>
    </row>
    <row r="101" spans="19:27" x14ac:dyDescent="0.35">
      <c r="S101">
        <v>1</v>
      </c>
      <c r="T101" s="54" t="s">
        <v>184</v>
      </c>
      <c r="U101" s="54" t="s">
        <v>185</v>
      </c>
      <c r="V101" s="54" t="s">
        <v>186</v>
      </c>
      <c r="W101" s="1">
        <v>43646</v>
      </c>
      <c r="X101" t="s">
        <v>389</v>
      </c>
      <c r="Y101" t="s">
        <v>390</v>
      </c>
      <c r="Z101" t="s">
        <v>551</v>
      </c>
      <c r="AA101" t="s">
        <v>552</v>
      </c>
    </row>
    <row r="102" spans="19:27" x14ac:dyDescent="0.35">
      <c r="S102">
        <v>1</v>
      </c>
      <c r="T102" s="54" t="s">
        <v>184</v>
      </c>
      <c r="U102" s="54" t="s">
        <v>185</v>
      </c>
      <c r="V102" s="54" t="s">
        <v>186</v>
      </c>
      <c r="W102" s="1">
        <v>43646</v>
      </c>
      <c r="X102" t="s">
        <v>391</v>
      </c>
      <c r="Y102" t="s">
        <v>392</v>
      </c>
      <c r="Z102" t="s">
        <v>719</v>
      </c>
      <c r="AA102" t="s">
        <v>720</v>
      </c>
    </row>
    <row r="103" spans="19:27" x14ac:dyDescent="0.35">
      <c r="S103">
        <v>1</v>
      </c>
      <c r="T103" s="54" t="s">
        <v>184</v>
      </c>
      <c r="U103" s="54" t="s">
        <v>185</v>
      </c>
      <c r="V103" s="54" t="s">
        <v>186</v>
      </c>
      <c r="W103" s="1">
        <v>43646</v>
      </c>
      <c r="X103" t="s">
        <v>393</v>
      </c>
      <c r="Y103" t="s">
        <v>394</v>
      </c>
      <c r="Z103" t="s">
        <v>721</v>
      </c>
      <c r="AA103" t="s">
        <v>722</v>
      </c>
    </row>
    <row r="104" spans="19:27" x14ac:dyDescent="0.35">
      <c r="S104">
        <v>1</v>
      </c>
      <c r="T104" s="54" t="s">
        <v>184</v>
      </c>
      <c r="U104" s="54" t="s">
        <v>185</v>
      </c>
      <c r="V104" s="54" t="s">
        <v>186</v>
      </c>
      <c r="W104" s="1">
        <v>43646</v>
      </c>
      <c r="X104" t="s">
        <v>395</v>
      </c>
      <c r="Y104" t="s">
        <v>396</v>
      </c>
      <c r="Z104" t="s">
        <v>723</v>
      </c>
      <c r="AA104" t="s">
        <v>724</v>
      </c>
    </row>
    <row r="105" spans="19:27" x14ac:dyDescent="0.35">
      <c r="S105">
        <v>1</v>
      </c>
      <c r="T105" s="54" t="s">
        <v>184</v>
      </c>
      <c r="U105" s="54" t="s">
        <v>185</v>
      </c>
      <c r="V105" s="54" t="s">
        <v>186</v>
      </c>
      <c r="W105" s="1">
        <v>43646</v>
      </c>
      <c r="X105" t="s">
        <v>397</v>
      </c>
      <c r="Y105" t="s">
        <v>398</v>
      </c>
      <c r="Z105" t="s">
        <v>725</v>
      </c>
      <c r="AA105" t="s">
        <v>726</v>
      </c>
    </row>
    <row r="106" spans="19:27" x14ac:dyDescent="0.35">
      <c r="S106">
        <v>1</v>
      </c>
      <c r="T106" s="54" t="s">
        <v>184</v>
      </c>
      <c r="U106" s="54" t="s">
        <v>185</v>
      </c>
      <c r="V106" s="54" t="s">
        <v>186</v>
      </c>
      <c r="W106" s="1">
        <v>43646</v>
      </c>
      <c r="X106" t="s">
        <v>399</v>
      </c>
      <c r="Y106" t="s">
        <v>400</v>
      </c>
      <c r="Z106" t="s">
        <v>573</v>
      </c>
      <c r="AA106" t="s">
        <v>574</v>
      </c>
    </row>
    <row r="107" spans="19:27" x14ac:dyDescent="0.35">
      <c r="S107">
        <v>1</v>
      </c>
      <c r="T107" s="54" t="s">
        <v>184</v>
      </c>
      <c r="U107" s="54" t="s">
        <v>185</v>
      </c>
      <c r="V107" s="54" t="s">
        <v>186</v>
      </c>
      <c r="W107" s="1">
        <v>43646</v>
      </c>
      <c r="X107" t="s">
        <v>401</v>
      </c>
      <c r="Y107" t="s">
        <v>402</v>
      </c>
      <c r="Z107" t="s">
        <v>727</v>
      </c>
      <c r="AA107" t="s">
        <v>728</v>
      </c>
    </row>
    <row r="108" spans="19:27" x14ac:dyDescent="0.35">
      <c r="S108">
        <v>1</v>
      </c>
      <c r="T108" s="54" t="s">
        <v>184</v>
      </c>
      <c r="U108" s="54" t="s">
        <v>185</v>
      </c>
      <c r="V108" s="54" t="s">
        <v>186</v>
      </c>
      <c r="W108" s="1">
        <v>43646</v>
      </c>
      <c r="X108" t="s">
        <v>403</v>
      </c>
      <c r="Y108" t="s">
        <v>404</v>
      </c>
      <c r="Z108" t="s">
        <v>729</v>
      </c>
      <c r="AA108" t="s">
        <v>730</v>
      </c>
    </row>
    <row r="109" spans="19:27" x14ac:dyDescent="0.35">
      <c r="S109">
        <v>1</v>
      </c>
      <c r="T109" s="54" t="s">
        <v>184</v>
      </c>
      <c r="U109" s="54" t="s">
        <v>185</v>
      </c>
      <c r="V109" s="54" t="s">
        <v>186</v>
      </c>
      <c r="W109" s="1">
        <v>43646</v>
      </c>
      <c r="X109" t="s">
        <v>405</v>
      </c>
      <c r="Y109" t="s">
        <v>406</v>
      </c>
      <c r="Z109" t="s">
        <v>731</v>
      </c>
      <c r="AA109" t="s">
        <v>732</v>
      </c>
    </row>
    <row r="110" spans="19:27" x14ac:dyDescent="0.35">
      <c r="S110">
        <v>1</v>
      </c>
      <c r="T110" s="54" t="s">
        <v>184</v>
      </c>
      <c r="U110" s="54" t="s">
        <v>185</v>
      </c>
      <c r="V110" s="54" t="s">
        <v>186</v>
      </c>
      <c r="W110" s="1">
        <v>43646</v>
      </c>
      <c r="X110" t="s">
        <v>407</v>
      </c>
      <c r="Y110" t="s">
        <v>408</v>
      </c>
      <c r="Z110" t="s">
        <v>733</v>
      </c>
      <c r="AA110" t="s">
        <v>734</v>
      </c>
    </row>
    <row r="111" spans="19:27" x14ac:dyDescent="0.35">
      <c r="S111">
        <v>1</v>
      </c>
      <c r="T111" s="54" t="s">
        <v>184</v>
      </c>
      <c r="U111" s="54" t="s">
        <v>185</v>
      </c>
      <c r="V111" s="54" t="s">
        <v>186</v>
      </c>
      <c r="W111" s="1">
        <v>43646</v>
      </c>
      <c r="X111" t="s">
        <v>409</v>
      </c>
      <c r="Y111" t="s">
        <v>410</v>
      </c>
      <c r="Z111" t="s">
        <v>541</v>
      </c>
      <c r="AA111" t="s">
        <v>542</v>
      </c>
    </row>
    <row r="112" spans="19:27" x14ac:dyDescent="0.35">
      <c r="S112">
        <v>1</v>
      </c>
      <c r="T112" s="54" t="s">
        <v>184</v>
      </c>
      <c r="U112" s="54" t="s">
        <v>185</v>
      </c>
      <c r="V112" s="54" t="s">
        <v>186</v>
      </c>
      <c r="W112" s="1">
        <v>43646</v>
      </c>
      <c r="X112" t="s">
        <v>411</v>
      </c>
      <c r="Y112" t="s">
        <v>412</v>
      </c>
      <c r="Z112" t="s">
        <v>735</v>
      </c>
      <c r="AA112" t="s">
        <v>736</v>
      </c>
    </row>
    <row r="113" spans="19:27" x14ac:dyDescent="0.35">
      <c r="S113">
        <v>1</v>
      </c>
      <c r="T113" s="54" t="s">
        <v>184</v>
      </c>
      <c r="U113" s="54" t="s">
        <v>185</v>
      </c>
      <c r="V113" s="54" t="s">
        <v>186</v>
      </c>
      <c r="W113" s="1">
        <v>43646</v>
      </c>
      <c r="X113" t="s">
        <v>413</v>
      </c>
      <c r="Y113" t="s">
        <v>414</v>
      </c>
      <c r="Z113" t="s">
        <v>541</v>
      </c>
      <c r="AA113" t="s">
        <v>542</v>
      </c>
    </row>
    <row r="114" spans="19:27" x14ac:dyDescent="0.35">
      <c r="S114">
        <v>1</v>
      </c>
      <c r="T114" s="54" t="s">
        <v>184</v>
      </c>
      <c r="U114" s="54" t="s">
        <v>185</v>
      </c>
      <c r="V114" s="54" t="s">
        <v>186</v>
      </c>
      <c r="W114" s="1">
        <v>43646</v>
      </c>
      <c r="X114" t="s">
        <v>415</v>
      </c>
      <c r="Y114" t="s">
        <v>416</v>
      </c>
      <c r="Z114" t="s">
        <v>665</v>
      </c>
      <c r="AA114" t="s">
        <v>666</v>
      </c>
    </row>
    <row r="115" spans="19:27" x14ac:dyDescent="0.35">
      <c r="S115">
        <v>1</v>
      </c>
      <c r="T115" s="54" t="s">
        <v>184</v>
      </c>
      <c r="U115" s="54" t="s">
        <v>185</v>
      </c>
      <c r="V115" s="54" t="s">
        <v>186</v>
      </c>
      <c r="W115" s="1">
        <v>43646</v>
      </c>
      <c r="X115" t="s">
        <v>417</v>
      </c>
      <c r="Y115" t="s">
        <v>418</v>
      </c>
      <c r="Z115" t="s">
        <v>737</v>
      </c>
      <c r="AA115" t="s">
        <v>738</v>
      </c>
    </row>
    <row r="116" spans="19:27" x14ac:dyDescent="0.35">
      <c r="S116">
        <v>1</v>
      </c>
      <c r="T116" s="54" t="s">
        <v>184</v>
      </c>
      <c r="U116" s="54" t="s">
        <v>185</v>
      </c>
      <c r="V116" s="54" t="s">
        <v>186</v>
      </c>
      <c r="W116" s="1">
        <v>43646</v>
      </c>
      <c r="X116" t="s">
        <v>419</v>
      </c>
      <c r="Y116" t="s">
        <v>420</v>
      </c>
      <c r="Z116" t="s">
        <v>739</v>
      </c>
      <c r="AA116" t="s">
        <v>740</v>
      </c>
    </row>
    <row r="117" spans="19:27" x14ac:dyDescent="0.35">
      <c r="S117">
        <v>1</v>
      </c>
      <c r="T117" s="54" t="s">
        <v>184</v>
      </c>
      <c r="U117" s="54" t="s">
        <v>185</v>
      </c>
      <c r="V117" s="54" t="s">
        <v>186</v>
      </c>
      <c r="W117" s="1">
        <v>43646</v>
      </c>
      <c r="X117" t="s">
        <v>421</v>
      </c>
      <c r="Y117" t="s">
        <v>422</v>
      </c>
      <c r="Z117" t="s">
        <v>741</v>
      </c>
      <c r="AA117" t="s">
        <v>742</v>
      </c>
    </row>
    <row r="118" spans="19:27" x14ac:dyDescent="0.35">
      <c r="S118">
        <v>1</v>
      </c>
      <c r="T118" s="54" t="s">
        <v>184</v>
      </c>
      <c r="U118" s="54" t="s">
        <v>185</v>
      </c>
      <c r="V118" s="54" t="s">
        <v>186</v>
      </c>
      <c r="W118" s="1">
        <v>43646</v>
      </c>
      <c r="X118" t="s">
        <v>423</v>
      </c>
      <c r="Y118" t="s">
        <v>424</v>
      </c>
      <c r="Z118" t="s">
        <v>743</v>
      </c>
      <c r="AA118" t="s">
        <v>744</v>
      </c>
    </row>
    <row r="119" spans="19:27" x14ac:dyDescent="0.35">
      <c r="S119">
        <v>1</v>
      </c>
      <c r="T119" s="54" t="s">
        <v>184</v>
      </c>
      <c r="U119" s="54" t="s">
        <v>185</v>
      </c>
      <c r="V119" s="54" t="s">
        <v>186</v>
      </c>
      <c r="W119" s="1">
        <v>43646</v>
      </c>
      <c r="X119" t="s">
        <v>425</v>
      </c>
      <c r="Y119" t="s">
        <v>426</v>
      </c>
      <c r="Z119" t="s">
        <v>745</v>
      </c>
      <c r="AA119" t="s">
        <v>746</v>
      </c>
    </row>
    <row r="120" spans="19:27" x14ac:dyDescent="0.35">
      <c r="S120">
        <v>1</v>
      </c>
      <c r="T120" s="54" t="s">
        <v>184</v>
      </c>
      <c r="U120" s="54" t="s">
        <v>185</v>
      </c>
      <c r="V120" s="54" t="s">
        <v>186</v>
      </c>
      <c r="W120" s="1">
        <v>43646</v>
      </c>
      <c r="X120" t="s">
        <v>427</v>
      </c>
      <c r="Y120" t="s">
        <v>428</v>
      </c>
      <c r="Z120" t="s">
        <v>747</v>
      </c>
      <c r="AA120" t="s">
        <v>748</v>
      </c>
    </row>
    <row r="121" spans="19:27" x14ac:dyDescent="0.35">
      <c r="S121">
        <v>1</v>
      </c>
      <c r="T121" s="54" t="s">
        <v>184</v>
      </c>
      <c r="U121" s="54" t="s">
        <v>185</v>
      </c>
      <c r="V121" s="54" t="s">
        <v>186</v>
      </c>
      <c r="W121" s="1">
        <v>43646</v>
      </c>
      <c r="X121" t="s">
        <v>429</v>
      </c>
      <c r="Y121" t="s">
        <v>430</v>
      </c>
      <c r="Z121" t="s">
        <v>749</v>
      </c>
      <c r="AA121" t="s">
        <v>750</v>
      </c>
    </row>
    <row r="122" spans="19:27" x14ac:dyDescent="0.35">
      <c r="S122">
        <v>1</v>
      </c>
      <c r="T122" s="54" t="s">
        <v>184</v>
      </c>
      <c r="U122" s="54" t="s">
        <v>185</v>
      </c>
      <c r="V122" s="54" t="s">
        <v>186</v>
      </c>
      <c r="W122" s="1">
        <v>43646</v>
      </c>
      <c r="X122" t="s">
        <v>431</v>
      </c>
      <c r="Y122" t="s">
        <v>432</v>
      </c>
      <c r="Z122" t="s">
        <v>751</v>
      </c>
      <c r="AA122" t="s">
        <v>752</v>
      </c>
    </row>
    <row r="123" spans="19:27" x14ac:dyDescent="0.35">
      <c r="S123">
        <v>1</v>
      </c>
      <c r="T123" s="54" t="s">
        <v>184</v>
      </c>
      <c r="U123" s="54" t="s">
        <v>185</v>
      </c>
      <c r="V123" s="54" t="s">
        <v>186</v>
      </c>
      <c r="W123" s="1">
        <v>43646</v>
      </c>
      <c r="X123" t="s">
        <v>433</v>
      </c>
      <c r="Y123" t="s">
        <v>434</v>
      </c>
      <c r="Z123" t="s">
        <v>753</v>
      </c>
      <c r="AA123" t="s">
        <v>754</v>
      </c>
    </row>
    <row r="124" spans="19:27" x14ac:dyDescent="0.35">
      <c r="S124">
        <v>1</v>
      </c>
      <c r="T124" s="54" t="s">
        <v>184</v>
      </c>
      <c r="U124" s="54" t="s">
        <v>185</v>
      </c>
      <c r="V124" s="54" t="s">
        <v>186</v>
      </c>
      <c r="W124" s="1">
        <v>43646</v>
      </c>
      <c r="X124" t="s">
        <v>435</v>
      </c>
      <c r="Y124" t="s">
        <v>436</v>
      </c>
      <c r="Z124" t="s">
        <v>755</v>
      </c>
      <c r="AA124" t="s">
        <v>756</v>
      </c>
    </row>
    <row r="125" spans="19:27" x14ac:dyDescent="0.35">
      <c r="S125">
        <v>1</v>
      </c>
      <c r="T125" s="54" t="s">
        <v>184</v>
      </c>
      <c r="U125" s="54" t="s">
        <v>185</v>
      </c>
      <c r="V125" s="54" t="s">
        <v>186</v>
      </c>
      <c r="W125" s="1">
        <v>43646</v>
      </c>
      <c r="X125" t="s">
        <v>437</v>
      </c>
      <c r="Y125" t="s">
        <v>438</v>
      </c>
      <c r="Z125" t="s">
        <v>757</v>
      </c>
      <c r="AA125" t="s">
        <v>758</v>
      </c>
    </row>
    <row r="126" spans="19:27" x14ac:dyDescent="0.35">
      <c r="S126">
        <v>1</v>
      </c>
      <c r="T126" s="54" t="s">
        <v>184</v>
      </c>
      <c r="U126" s="54" t="s">
        <v>185</v>
      </c>
      <c r="V126" s="54" t="s">
        <v>186</v>
      </c>
      <c r="W126" s="1">
        <v>43646</v>
      </c>
      <c r="X126" t="s">
        <v>439</v>
      </c>
      <c r="Y126" t="s">
        <v>440</v>
      </c>
      <c r="Z126" t="s">
        <v>759</v>
      </c>
      <c r="AA126" t="s">
        <v>760</v>
      </c>
    </row>
    <row r="127" spans="19:27" x14ac:dyDescent="0.35">
      <c r="S127">
        <v>1</v>
      </c>
      <c r="T127" s="54" t="s">
        <v>184</v>
      </c>
      <c r="U127" s="54" t="s">
        <v>185</v>
      </c>
      <c r="V127" s="54" t="s">
        <v>186</v>
      </c>
      <c r="W127" s="1">
        <v>43646</v>
      </c>
      <c r="X127" t="s">
        <v>441</v>
      </c>
      <c r="Y127" t="s">
        <v>442</v>
      </c>
      <c r="Z127" t="s">
        <v>761</v>
      </c>
      <c r="AA127" t="s">
        <v>762</v>
      </c>
    </row>
    <row r="128" spans="19:27" x14ac:dyDescent="0.35">
      <c r="S128">
        <v>1</v>
      </c>
      <c r="T128" s="54" t="s">
        <v>184</v>
      </c>
      <c r="U128" s="54" t="s">
        <v>185</v>
      </c>
      <c r="V128" s="54" t="s">
        <v>186</v>
      </c>
      <c r="W128" s="1">
        <v>43646</v>
      </c>
      <c r="X128" t="s">
        <v>443</v>
      </c>
      <c r="Y128" t="s">
        <v>444</v>
      </c>
      <c r="Z128" t="s">
        <v>763</v>
      </c>
      <c r="AA128" t="s">
        <v>764</v>
      </c>
    </row>
    <row r="129" spans="19:27" x14ac:dyDescent="0.35">
      <c r="S129">
        <v>1</v>
      </c>
      <c r="T129" s="54" t="s">
        <v>184</v>
      </c>
      <c r="U129" s="54" t="s">
        <v>185</v>
      </c>
      <c r="V129" s="54" t="s">
        <v>186</v>
      </c>
      <c r="W129" s="1">
        <v>43646</v>
      </c>
      <c r="X129" t="s">
        <v>445</v>
      </c>
      <c r="Y129" t="s">
        <v>446</v>
      </c>
      <c r="Z129" t="s">
        <v>765</v>
      </c>
      <c r="AA129" t="s">
        <v>766</v>
      </c>
    </row>
    <row r="130" spans="19:27" x14ac:dyDescent="0.35">
      <c r="S130">
        <v>1</v>
      </c>
      <c r="T130" s="54" t="s">
        <v>184</v>
      </c>
      <c r="U130" s="54" t="s">
        <v>185</v>
      </c>
      <c r="V130" s="54" t="s">
        <v>186</v>
      </c>
      <c r="W130" s="1">
        <v>43646</v>
      </c>
      <c r="X130" t="s">
        <v>447</v>
      </c>
      <c r="Y130" t="s">
        <v>448</v>
      </c>
      <c r="Z130" t="s">
        <v>767</v>
      </c>
      <c r="AA130" t="s">
        <v>768</v>
      </c>
    </row>
    <row r="131" spans="19:27" x14ac:dyDescent="0.35">
      <c r="S131">
        <v>1</v>
      </c>
      <c r="T131" s="54" t="s">
        <v>184</v>
      </c>
      <c r="U131" s="54" t="s">
        <v>185</v>
      </c>
      <c r="V131" s="54" t="s">
        <v>186</v>
      </c>
      <c r="W131" s="1">
        <v>43646</v>
      </c>
      <c r="X131" t="s">
        <v>449</v>
      </c>
      <c r="Y131" t="s">
        <v>450</v>
      </c>
      <c r="Z131" t="s">
        <v>769</v>
      </c>
      <c r="AA131" t="s">
        <v>770</v>
      </c>
    </row>
    <row r="132" spans="19:27" x14ac:dyDescent="0.35">
      <c r="S132">
        <v>1</v>
      </c>
      <c r="T132" s="54" t="s">
        <v>184</v>
      </c>
      <c r="U132" s="54" t="s">
        <v>185</v>
      </c>
      <c r="V132" s="54" t="s">
        <v>186</v>
      </c>
      <c r="W132" s="1">
        <v>43646</v>
      </c>
      <c r="X132" t="s">
        <v>451</v>
      </c>
      <c r="Y132" t="s">
        <v>452</v>
      </c>
      <c r="Z132" t="s">
        <v>771</v>
      </c>
      <c r="AA132" t="s">
        <v>772</v>
      </c>
    </row>
    <row r="133" spans="19:27" x14ac:dyDescent="0.35">
      <c r="S133">
        <v>1</v>
      </c>
      <c r="T133" s="54" t="s">
        <v>184</v>
      </c>
      <c r="U133" s="54" t="s">
        <v>185</v>
      </c>
      <c r="V133" s="54" t="s">
        <v>186</v>
      </c>
      <c r="W133" s="1">
        <v>43646</v>
      </c>
      <c r="X133" t="s">
        <v>453</v>
      </c>
      <c r="Y133" t="s">
        <v>454</v>
      </c>
      <c r="Z133" t="s">
        <v>773</v>
      </c>
      <c r="AA133" t="s">
        <v>774</v>
      </c>
    </row>
    <row r="134" spans="19:27" x14ac:dyDescent="0.35">
      <c r="S134">
        <v>1</v>
      </c>
      <c r="T134" s="54" t="s">
        <v>184</v>
      </c>
      <c r="U134" s="54" t="s">
        <v>185</v>
      </c>
      <c r="V134" s="54" t="s">
        <v>186</v>
      </c>
      <c r="W134" s="1">
        <v>43646</v>
      </c>
      <c r="X134" t="s">
        <v>455</v>
      </c>
      <c r="Y134" t="s">
        <v>456</v>
      </c>
      <c r="Z134" t="s">
        <v>775</v>
      </c>
      <c r="AA134" t="s">
        <v>776</v>
      </c>
    </row>
    <row r="135" spans="19:27" x14ac:dyDescent="0.35">
      <c r="S135">
        <v>1</v>
      </c>
      <c r="T135" s="54" t="s">
        <v>184</v>
      </c>
      <c r="U135" s="54" t="s">
        <v>185</v>
      </c>
      <c r="V135" s="54" t="s">
        <v>186</v>
      </c>
      <c r="W135" s="1">
        <v>43646</v>
      </c>
      <c r="X135" t="s">
        <v>457</v>
      </c>
      <c r="Y135" t="s">
        <v>458</v>
      </c>
      <c r="Z135" t="s">
        <v>777</v>
      </c>
      <c r="AA135" t="s">
        <v>778</v>
      </c>
    </row>
    <row r="136" spans="19:27" x14ac:dyDescent="0.35">
      <c r="S136">
        <v>1</v>
      </c>
      <c r="T136" s="54" t="s">
        <v>184</v>
      </c>
      <c r="U136" s="54" t="s">
        <v>185</v>
      </c>
      <c r="V136" s="54" t="s">
        <v>186</v>
      </c>
      <c r="W136" s="1">
        <v>43646</v>
      </c>
      <c r="X136" t="s">
        <v>459</v>
      </c>
      <c r="Y136" t="s">
        <v>460</v>
      </c>
      <c r="Z136" t="s">
        <v>779</v>
      </c>
      <c r="AA136" t="s">
        <v>780</v>
      </c>
    </row>
    <row r="137" spans="19:27" x14ac:dyDescent="0.35">
      <c r="S137">
        <v>1</v>
      </c>
      <c r="T137" s="54" t="s">
        <v>184</v>
      </c>
      <c r="U137" s="54" t="s">
        <v>185</v>
      </c>
      <c r="V137" s="54" t="s">
        <v>186</v>
      </c>
      <c r="W137" s="1">
        <v>43646</v>
      </c>
      <c r="X137" t="s">
        <v>461</v>
      </c>
      <c r="Y137" t="s">
        <v>462</v>
      </c>
      <c r="Z137" t="s">
        <v>781</v>
      </c>
      <c r="AA137" t="s">
        <v>782</v>
      </c>
    </row>
    <row r="138" spans="19:27" x14ac:dyDescent="0.35">
      <c r="S138">
        <v>1</v>
      </c>
      <c r="T138" s="54" t="s">
        <v>184</v>
      </c>
      <c r="U138" s="54" t="s">
        <v>185</v>
      </c>
      <c r="V138" s="54" t="s">
        <v>186</v>
      </c>
      <c r="W138" s="1">
        <v>43646</v>
      </c>
      <c r="X138" t="s">
        <v>463</v>
      </c>
      <c r="Y138" t="s">
        <v>464</v>
      </c>
      <c r="Z138" t="s">
        <v>783</v>
      </c>
      <c r="AA138" t="s">
        <v>784</v>
      </c>
    </row>
    <row r="139" spans="19:27" x14ac:dyDescent="0.35">
      <c r="S139">
        <v>1</v>
      </c>
      <c r="T139" s="54" t="s">
        <v>184</v>
      </c>
      <c r="U139" s="54" t="s">
        <v>185</v>
      </c>
      <c r="V139" s="54" t="s">
        <v>186</v>
      </c>
      <c r="W139" s="1">
        <v>43646</v>
      </c>
      <c r="X139" t="s">
        <v>465</v>
      </c>
      <c r="Y139" t="s">
        <v>466</v>
      </c>
      <c r="Z139" t="s">
        <v>785</v>
      </c>
      <c r="AA139" t="s">
        <v>786</v>
      </c>
    </row>
    <row r="140" spans="19:27" x14ac:dyDescent="0.35">
      <c r="S140">
        <v>1</v>
      </c>
      <c r="T140" s="54" t="s">
        <v>184</v>
      </c>
      <c r="U140" s="54" t="s">
        <v>185</v>
      </c>
      <c r="V140" s="54" t="s">
        <v>186</v>
      </c>
      <c r="W140" s="1">
        <v>43646</v>
      </c>
      <c r="X140" t="s">
        <v>467</v>
      </c>
      <c r="Y140" t="s">
        <v>468</v>
      </c>
      <c r="Z140" t="s">
        <v>787</v>
      </c>
      <c r="AA140" t="s">
        <v>788</v>
      </c>
    </row>
    <row r="141" spans="19:27" x14ac:dyDescent="0.35">
      <c r="S141">
        <v>1</v>
      </c>
      <c r="T141" s="54" t="s">
        <v>184</v>
      </c>
      <c r="U141" s="54" t="s">
        <v>185</v>
      </c>
      <c r="V141" s="54" t="s">
        <v>186</v>
      </c>
      <c r="W141" s="1">
        <v>43646</v>
      </c>
      <c r="X141" t="s">
        <v>469</v>
      </c>
      <c r="Y141" t="s">
        <v>470</v>
      </c>
      <c r="Z141" t="s">
        <v>573</v>
      </c>
      <c r="AA141" t="s">
        <v>574</v>
      </c>
    </row>
    <row r="142" spans="19:27" x14ac:dyDescent="0.35">
      <c r="S142">
        <v>1</v>
      </c>
      <c r="T142" s="54" t="s">
        <v>184</v>
      </c>
      <c r="U142" s="54" t="s">
        <v>185</v>
      </c>
      <c r="V142" s="54" t="s">
        <v>186</v>
      </c>
      <c r="W142" s="1">
        <v>43646</v>
      </c>
      <c r="X142" t="s">
        <v>471</v>
      </c>
      <c r="Y142" t="s">
        <v>472</v>
      </c>
      <c r="Z142" t="s">
        <v>789</v>
      </c>
      <c r="AA142" t="s">
        <v>790</v>
      </c>
    </row>
    <row r="143" spans="19:27" x14ac:dyDescent="0.35">
      <c r="S143">
        <v>1</v>
      </c>
      <c r="T143" s="54" t="s">
        <v>184</v>
      </c>
      <c r="U143" s="54" t="s">
        <v>185</v>
      </c>
      <c r="V143" s="54" t="s">
        <v>186</v>
      </c>
      <c r="W143" s="1">
        <v>43646</v>
      </c>
      <c r="X143" t="s">
        <v>473</v>
      </c>
      <c r="Y143" t="s">
        <v>474</v>
      </c>
      <c r="Z143" t="s">
        <v>791</v>
      </c>
      <c r="AA143" t="s">
        <v>792</v>
      </c>
    </row>
    <row r="144" spans="19:27" x14ac:dyDescent="0.35">
      <c r="S144">
        <v>1</v>
      </c>
      <c r="T144" s="54" t="s">
        <v>184</v>
      </c>
      <c r="U144" s="54" t="s">
        <v>185</v>
      </c>
      <c r="V144" s="54" t="s">
        <v>186</v>
      </c>
      <c r="W144" s="1">
        <v>43646</v>
      </c>
      <c r="X144" t="s">
        <v>475</v>
      </c>
      <c r="Y144" t="s">
        <v>476</v>
      </c>
      <c r="Z144" t="s">
        <v>545</v>
      </c>
      <c r="AA144" t="s">
        <v>546</v>
      </c>
    </row>
    <row r="145" spans="19:27" x14ac:dyDescent="0.35">
      <c r="S145">
        <v>1</v>
      </c>
      <c r="T145" s="54" t="s">
        <v>184</v>
      </c>
      <c r="U145" s="54" t="s">
        <v>185</v>
      </c>
      <c r="V145" s="54" t="s">
        <v>186</v>
      </c>
      <c r="W145" s="1">
        <v>43646</v>
      </c>
      <c r="X145" t="s">
        <v>477</v>
      </c>
      <c r="Y145" t="s">
        <v>478</v>
      </c>
      <c r="Z145" t="s">
        <v>793</v>
      </c>
      <c r="AA145" t="s">
        <v>794</v>
      </c>
    </row>
    <row r="146" spans="19:27" x14ac:dyDescent="0.35">
      <c r="S146">
        <v>1</v>
      </c>
      <c r="T146" s="54" t="s">
        <v>184</v>
      </c>
      <c r="U146" s="54" t="s">
        <v>185</v>
      </c>
      <c r="V146" s="54" t="s">
        <v>186</v>
      </c>
      <c r="W146" s="1">
        <v>43646</v>
      </c>
      <c r="X146" t="s">
        <v>479</v>
      </c>
      <c r="Y146" t="s">
        <v>480</v>
      </c>
      <c r="Z146" t="s">
        <v>795</v>
      </c>
      <c r="AA146" t="s">
        <v>796</v>
      </c>
    </row>
    <row r="147" spans="19:27" x14ac:dyDescent="0.35">
      <c r="S147">
        <v>1</v>
      </c>
      <c r="T147" s="54" t="s">
        <v>184</v>
      </c>
      <c r="U147" s="54" t="s">
        <v>185</v>
      </c>
      <c r="V147" s="54" t="s">
        <v>186</v>
      </c>
      <c r="W147" s="1">
        <v>43646</v>
      </c>
      <c r="X147" t="s">
        <v>481</v>
      </c>
      <c r="Y147" t="s">
        <v>482</v>
      </c>
      <c r="Z147" t="s">
        <v>797</v>
      </c>
      <c r="AA147" t="s">
        <v>798</v>
      </c>
    </row>
    <row r="148" spans="19:27" x14ac:dyDescent="0.35">
      <c r="S148">
        <v>1</v>
      </c>
      <c r="T148" s="54" t="s">
        <v>184</v>
      </c>
      <c r="U148" s="54" t="s">
        <v>185</v>
      </c>
      <c r="V148" s="54" t="s">
        <v>186</v>
      </c>
      <c r="W148" s="1">
        <v>43646</v>
      </c>
      <c r="X148" t="s">
        <v>483</v>
      </c>
      <c r="Y148" t="s">
        <v>484</v>
      </c>
      <c r="Z148" t="s">
        <v>799</v>
      </c>
      <c r="AA148" t="s">
        <v>800</v>
      </c>
    </row>
    <row r="149" spans="19:27" x14ac:dyDescent="0.35">
      <c r="S149">
        <v>1</v>
      </c>
      <c r="T149" s="54" t="s">
        <v>184</v>
      </c>
      <c r="U149" s="54" t="s">
        <v>185</v>
      </c>
      <c r="V149" s="54" t="s">
        <v>186</v>
      </c>
      <c r="W149" s="1">
        <v>43646</v>
      </c>
      <c r="X149" t="s">
        <v>485</v>
      </c>
      <c r="Y149" t="s">
        <v>486</v>
      </c>
      <c r="Z149" t="s">
        <v>801</v>
      </c>
      <c r="AA149" t="s">
        <v>802</v>
      </c>
    </row>
    <row r="150" spans="19:27" x14ac:dyDescent="0.35">
      <c r="S150">
        <v>1</v>
      </c>
      <c r="T150" s="54" t="s">
        <v>184</v>
      </c>
      <c r="U150" s="54" t="s">
        <v>185</v>
      </c>
      <c r="V150" s="54" t="s">
        <v>186</v>
      </c>
      <c r="W150" s="1">
        <v>43646</v>
      </c>
      <c r="X150" t="s">
        <v>487</v>
      </c>
      <c r="Y150" t="s">
        <v>488</v>
      </c>
      <c r="Z150" t="s">
        <v>803</v>
      </c>
      <c r="AA150" t="s">
        <v>804</v>
      </c>
    </row>
    <row r="151" spans="19:27" x14ac:dyDescent="0.35">
      <c r="S151">
        <v>1</v>
      </c>
      <c r="T151" s="54" t="s">
        <v>184</v>
      </c>
      <c r="U151" s="54" t="s">
        <v>185</v>
      </c>
      <c r="V151" s="54" t="s">
        <v>186</v>
      </c>
      <c r="W151" s="1">
        <v>43646</v>
      </c>
      <c r="X151" t="s">
        <v>489</v>
      </c>
      <c r="Y151" t="s">
        <v>490</v>
      </c>
      <c r="Z151" t="s">
        <v>805</v>
      </c>
      <c r="AA151" t="s">
        <v>806</v>
      </c>
    </row>
    <row r="152" spans="19:27" x14ac:dyDescent="0.35">
      <c r="S152">
        <v>1</v>
      </c>
      <c r="T152" s="54" t="s">
        <v>184</v>
      </c>
      <c r="U152" s="54" t="s">
        <v>185</v>
      </c>
      <c r="V152" s="54" t="s">
        <v>186</v>
      </c>
      <c r="W152" s="1">
        <v>43646</v>
      </c>
      <c r="X152" t="s">
        <v>491</v>
      </c>
      <c r="Y152" t="s">
        <v>492</v>
      </c>
      <c r="Z152" t="s">
        <v>807</v>
      </c>
      <c r="AA152" t="s">
        <v>808</v>
      </c>
    </row>
    <row r="153" spans="19:27" x14ac:dyDescent="0.35">
      <c r="S153">
        <v>1</v>
      </c>
      <c r="T153" s="54" t="s">
        <v>184</v>
      </c>
      <c r="U153" s="54" t="s">
        <v>185</v>
      </c>
      <c r="V153" s="54" t="s">
        <v>186</v>
      </c>
      <c r="W153" s="1">
        <v>43646</v>
      </c>
      <c r="X153" t="s">
        <v>493</v>
      </c>
      <c r="Y153" t="s">
        <v>494</v>
      </c>
      <c r="Z153" t="s">
        <v>573</v>
      </c>
      <c r="AA153" t="s">
        <v>574</v>
      </c>
    </row>
    <row r="154" spans="19:27" x14ac:dyDescent="0.35">
      <c r="S154">
        <v>1</v>
      </c>
      <c r="T154" s="54" t="s">
        <v>184</v>
      </c>
      <c r="U154" s="54" t="s">
        <v>185</v>
      </c>
      <c r="V154" s="54" t="s">
        <v>186</v>
      </c>
      <c r="W154" s="1">
        <v>43646</v>
      </c>
      <c r="X154" t="s">
        <v>495</v>
      </c>
      <c r="Y154" t="s">
        <v>496</v>
      </c>
      <c r="Z154" t="s">
        <v>809</v>
      </c>
      <c r="AA154" t="s">
        <v>810</v>
      </c>
    </row>
    <row r="155" spans="19:27" x14ac:dyDescent="0.35">
      <c r="S155">
        <v>1</v>
      </c>
      <c r="T155" s="54" t="s">
        <v>184</v>
      </c>
      <c r="U155" s="54" t="s">
        <v>185</v>
      </c>
      <c r="V155" s="54" t="s">
        <v>186</v>
      </c>
      <c r="W155" s="1">
        <v>43646</v>
      </c>
      <c r="X155" t="s">
        <v>497</v>
      </c>
      <c r="Y155" t="s">
        <v>498</v>
      </c>
      <c r="Z155" t="s">
        <v>811</v>
      </c>
      <c r="AA155" t="s">
        <v>812</v>
      </c>
    </row>
    <row r="156" spans="19:27" x14ac:dyDescent="0.35">
      <c r="S156">
        <v>1</v>
      </c>
      <c r="T156" s="54" t="s">
        <v>184</v>
      </c>
      <c r="U156" s="54" t="s">
        <v>185</v>
      </c>
      <c r="V156" s="54" t="s">
        <v>186</v>
      </c>
      <c r="W156" s="1">
        <v>43646</v>
      </c>
      <c r="X156" t="s">
        <v>499</v>
      </c>
      <c r="Y156" t="s">
        <v>500</v>
      </c>
      <c r="Z156" t="s">
        <v>813</v>
      </c>
      <c r="AA156" t="s">
        <v>814</v>
      </c>
    </row>
    <row r="157" spans="19:27" x14ac:dyDescent="0.35">
      <c r="S157">
        <v>1</v>
      </c>
      <c r="T157" s="54" t="s">
        <v>184</v>
      </c>
      <c r="U157" s="54" t="s">
        <v>185</v>
      </c>
      <c r="V157" s="54" t="s">
        <v>186</v>
      </c>
      <c r="W157" s="1">
        <v>43646</v>
      </c>
      <c r="X157" t="s">
        <v>501</v>
      </c>
      <c r="Y157" t="s">
        <v>502</v>
      </c>
      <c r="Z157" t="s">
        <v>815</v>
      </c>
      <c r="AA157" t="s">
        <v>816</v>
      </c>
    </row>
    <row r="158" spans="19:27" x14ac:dyDescent="0.35">
      <c r="S158">
        <v>1</v>
      </c>
      <c r="T158" s="54" t="s">
        <v>184</v>
      </c>
      <c r="U158" s="54" t="s">
        <v>185</v>
      </c>
      <c r="V158" s="54" t="s">
        <v>186</v>
      </c>
      <c r="W158" s="1">
        <v>43646</v>
      </c>
      <c r="X158" t="s">
        <v>503</v>
      </c>
      <c r="Y158" t="s">
        <v>504</v>
      </c>
      <c r="Z158" t="s">
        <v>541</v>
      </c>
      <c r="AA158" t="s">
        <v>542</v>
      </c>
    </row>
    <row r="159" spans="19:27" x14ac:dyDescent="0.35">
      <c r="S159">
        <v>1</v>
      </c>
      <c r="T159" s="54" t="s">
        <v>184</v>
      </c>
      <c r="U159" s="54" t="s">
        <v>185</v>
      </c>
      <c r="V159" s="54" t="s">
        <v>186</v>
      </c>
      <c r="W159" s="1">
        <v>43646</v>
      </c>
      <c r="X159" t="s">
        <v>505</v>
      </c>
      <c r="Y159" t="s">
        <v>506</v>
      </c>
      <c r="Z159" t="s">
        <v>817</v>
      </c>
      <c r="AA159" t="s">
        <v>818</v>
      </c>
    </row>
    <row r="160" spans="19:27" x14ac:dyDescent="0.35">
      <c r="S160">
        <v>1</v>
      </c>
      <c r="T160" s="54" t="s">
        <v>184</v>
      </c>
      <c r="U160" s="54" t="s">
        <v>185</v>
      </c>
      <c r="V160" s="54" t="s">
        <v>186</v>
      </c>
      <c r="W160" s="1">
        <v>43646</v>
      </c>
      <c r="X160" t="s">
        <v>507</v>
      </c>
      <c r="Y160" t="s">
        <v>508</v>
      </c>
      <c r="Z160" t="s">
        <v>819</v>
      </c>
      <c r="AA160" t="s">
        <v>820</v>
      </c>
    </row>
    <row r="161" spans="19:27" x14ac:dyDescent="0.35">
      <c r="S161">
        <v>1</v>
      </c>
      <c r="T161" s="54" t="s">
        <v>184</v>
      </c>
      <c r="U161" s="54" t="s">
        <v>185</v>
      </c>
      <c r="V161" s="54" t="s">
        <v>186</v>
      </c>
      <c r="W161" s="1">
        <v>43646</v>
      </c>
      <c r="X161" t="s">
        <v>509</v>
      </c>
      <c r="Y161" t="s">
        <v>510</v>
      </c>
      <c r="Z161" t="s">
        <v>821</v>
      </c>
      <c r="AA161" t="s">
        <v>822</v>
      </c>
    </row>
    <row r="162" spans="19:27" x14ac:dyDescent="0.35">
      <c r="S162">
        <v>1</v>
      </c>
      <c r="T162" s="54" t="s">
        <v>184</v>
      </c>
      <c r="U162" s="54" t="s">
        <v>185</v>
      </c>
      <c r="V162" s="54" t="s">
        <v>186</v>
      </c>
      <c r="W162" s="1">
        <v>43646</v>
      </c>
      <c r="X162" t="s">
        <v>511</v>
      </c>
      <c r="Y162" t="s">
        <v>512</v>
      </c>
      <c r="Z162" t="s">
        <v>823</v>
      </c>
      <c r="AA162" t="s">
        <v>824</v>
      </c>
    </row>
    <row r="163" spans="19:27" x14ac:dyDescent="0.35">
      <c r="S163">
        <v>1</v>
      </c>
      <c r="T163" s="54" t="s">
        <v>184</v>
      </c>
      <c r="U163" s="54" t="s">
        <v>185</v>
      </c>
      <c r="V163" s="54" t="s">
        <v>186</v>
      </c>
      <c r="W163" s="1">
        <v>43646</v>
      </c>
      <c r="X163" t="s">
        <v>513</v>
      </c>
      <c r="Y163" t="s">
        <v>514</v>
      </c>
      <c r="Z163" t="s">
        <v>547</v>
      </c>
      <c r="AA163" t="s">
        <v>548</v>
      </c>
    </row>
    <row r="164" spans="19:27" x14ac:dyDescent="0.35">
      <c r="S164">
        <v>1</v>
      </c>
      <c r="T164" s="54" t="s">
        <v>184</v>
      </c>
      <c r="U164" s="54" t="s">
        <v>185</v>
      </c>
      <c r="V164" s="54" t="s">
        <v>186</v>
      </c>
      <c r="W164" s="1">
        <v>43646</v>
      </c>
      <c r="X164" t="s">
        <v>515</v>
      </c>
      <c r="Y164" t="s">
        <v>516</v>
      </c>
      <c r="Z164" t="s">
        <v>825</v>
      </c>
      <c r="AA164" t="s">
        <v>826</v>
      </c>
    </row>
    <row r="165" spans="19:27" x14ac:dyDescent="0.35">
      <c r="S165">
        <v>1</v>
      </c>
      <c r="T165" s="54" t="s">
        <v>184</v>
      </c>
      <c r="U165" s="54" t="s">
        <v>185</v>
      </c>
      <c r="V165" s="54" t="s">
        <v>186</v>
      </c>
      <c r="W165" s="1">
        <v>43646</v>
      </c>
      <c r="X165" t="s">
        <v>517</v>
      </c>
      <c r="Y165" t="s">
        <v>518</v>
      </c>
      <c r="Z165" t="s">
        <v>827</v>
      </c>
      <c r="AA165" t="s">
        <v>828</v>
      </c>
    </row>
    <row r="166" spans="19:27" x14ac:dyDescent="0.35">
      <c r="S166">
        <v>1</v>
      </c>
      <c r="T166" s="54" t="s">
        <v>184</v>
      </c>
      <c r="U166" s="54" t="s">
        <v>185</v>
      </c>
      <c r="V166" s="54" t="s">
        <v>186</v>
      </c>
      <c r="W166" s="1">
        <v>43646</v>
      </c>
      <c r="X166" t="s">
        <v>519</v>
      </c>
      <c r="Y166" t="s">
        <v>520</v>
      </c>
      <c r="Z166" t="s">
        <v>829</v>
      </c>
      <c r="AA166" t="s">
        <v>830</v>
      </c>
    </row>
    <row r="167" spans="19:27" x14ac:dyDescent="0.35">
      <c r="S167">
        <v>1</v>
      </c>
      <c r="T167" s="54" t="s">
        <v>184</v>
      </c>
      <c r="U167" s="54" t="s">
        <v>185</v>
      </c>
      <c r="V167" s="54" t="s">
        <v>186</v>
      </c>
      <c r="W167" s="1">
        <v>43646</v>
      </c>
      <c r="X167" t="s">
        <v>521</v>
      </c>
      <c r="Y167" t="s">
        <v>522</v>
      </c>
      <c r="Z167" t="s">
        <v>831</v>
      </c>
      <c r="AA167" t="s">
        <v>832</v>
      </c>
    </row>
    <row r="168" spans="19:27" x14ac:dyDescent="0.35">
      <c r="S168">
        <v>1</v>
      </c>
      <c r="T168" s="54" t="s">
        <v>184</v>
      </c>
      <c r="U168" s="54" t="s">
        <v>185</v>
      </c>
      <c r="V168" s="54" t="s">
        <v>186</v>
      </c>
      <c r="W168" s="1">
        <v>43646</v>
      </c>
      <c r="X168" t="s">
        <v>523</v>
      </c>
      <c r="Y168" t="s">
        <v>524</v>
      </c>
      <c r="Z168" t="s">
        <v>545</v>
      </c>
      <c r="AA168" t="s">
        <v>546</v>
      </c>
    </row>
    <row r="169" spans="19:27" x14ac:dyDescent="0.35">
      <c r="S169">
        <v>1</v>
      </c>
      <c r="T169" s="54" t="s">
        <v>184</v>
      </c>
      <c r="U169" s="54" t="s">
        <v>185</v>
      </c>
      <c r="V169" s="54" t="s">
        <v>186</v>
      </c>
      <c r="W169" s="1">
        <v>43646</v>
      </c>
      <c r="X169" t="s">
        <v>525</v>
      </c>
      <c r="Y169" t="s">
        <v>526</v>
      </c>
      <c r="Z169" t="s">
        <v>545</v>
      </c>
      <c r="AA169" t="s">
        <v>546</v>
      </c>
    </row>
    <row r="170" spans="19:27" x14ac:dyDescent="0.35">
      <c r="S170">
        <v>1</v>
      </c>
      <c r="T170" s="54" t="s">
        <v>184</v>
      </c>
      <c r="U170" s="54" t="s">
        <v>185</v>
      </c>
      <c r="V170" s="54" t="s">
        <v>186</v>
      </c>
      <c r="W170" s="1">
        <v>43646</v>
      </c>
      <c r="X170" t="s">
        <v>527</v>
      </c>
      <c r="Y170" t="s">
        <v>528</v>
      </c>
      <c r="Z170" t="s">
        <v>545</v>
      </c>
      <c r="AA170" t="s">
        <v>546</v>
      </c>
    </row>
    <row r="171" spans="19:27" x14ac:dyDescent="0.35">
      <c r="S171">
        <v>1</v>
      </c>
      <c r="T171" s="54" t="s">
        <v>184</v>
      </c>
      <c r="U171" s="54" t="s">
        <v>185</v>
      </c>
      <c r="V171" s="54" t="s">
        <v>186</v>
      </c>
      <c r="W171" s="1">
        <v>43646</v>
      </c>
      <c r="X171" t="s">
        <v>529</v>
      </c>
      <c r="Y171" t="s">
        <v>530</v>
      </c>
      <c r="Z171" t="s">
        <v>833</v>
      </c>
      <c r="AA171" t="s">
        <v>834</v>
      </c>
    </row>
    <row r="172" spans="19:27" x14ac:dyDescent="0.35">
      <c r="S172">
        <v>1</v>
      </c>
      <c r="T172" s="54" t="s">
        <v>184</v>
      </c>
      <c r="U172" s="54" t="s">
        <v>185</v>
      </c>
      <c r="V172" s="54" t="s">
        <v>186</v>
      </c>
      <c r="W172" s="1">
        <v>43646</v>
      </c>
      <c r="X172" t="s">
        <v>531</v>
      </c>
      <c r="Y172" t="s">
        <v>532</v>
      </c>
      <c r="Z172" t="s">
        <v>540</v>
      </c>
      <c r="AA172" t="s">
        <v>540</v>
      </c>
    </row>
    <row r="173" spans="19:27" x14ac:dyDescent="0.35">
      <c r="S173">
        <v>1</v>
      </c>
      <c r="T173" s="54" t="s">
        <v>184</v>
      </c>
      <c r="U173" s="54" t="s">
        <v>185</v>
      </c>
      <c r="V173" s="54" t="s">
        <v>186</v>
      </c>
      <c r="W173" s="1">
        <v>43646</v>
      </c>
      <c r="X173" t="s">
        <v>533</v>
      </c>
      <c r="Y173" t="s">
        <v>534</v>
      </c>
      <c r="Z173" t="s">
        <v>545</v>
      </c>
      <c r="AA173" t="s">
        <v>546</v>
      </c>
    </row>
    <row r="174" spans="19:27" x14ac:dyDescent="0.35">
      <c r="S174">
        <v>1</v>
      </c>
      <c r="T174" s="54" t="s">
        <v>184</v>
      </c>
      <c r="U174" s="54" t="s">
        <v>185</v>
      </c>
      <c r="V174" s="54" t="s">
        <v>186</v>
      </c>
      <c r="W174" s="1">
        <v>43646</v>
      </c>
      <c r="X174" t="s">
        <v>535</v>
      </c>
      <c r="Y174" t="s">
        <v>536</v>
      </c>
      <c r="Z174" t="s">
        <v>545</v>
      </c>
      <c r="AA174" t="s">
        <v>546</v>
      </c>
    </row>
    <row r="175" spans="19:27" x14ac:dyDescent="0.35">
      <c r="S175">
        <v>1</v>
      </c>
      <c r="T175" s="54" t="s">
        <v>184</v>
      </c>
      <c r="U175" s="54" t="s">
        <v>185</v>
      </c>
      <c r="V175" s="54" t="s">
        <v>186</v>
      </c>
      <c r="W175" s="1">
        <v>43646</v>
      </c>
      <c r="X175" t="s">
        <v>537</v>
      </c>
      <c r="Y175" t="s">
        <v>538</v>
      </c>
      <c r="Z175" t="s">
        <v>835</v>
      </c>
      <c r="AA175" t="s">
        <v>836</v>
      </c>
    </row>
    <row r="176" spans="19:27" x14ac:dyDescent="0.35">
      <c r="S176">
        <v>2</v>
      </c>
      <c r="T176" s="54" t="s">
        <v>187</v>
      </c>
      <c r="U176" s="54" t="s">
        <v>188</v>
      </c>
      <c r="V176" s="54" t="s">
        <v>186</v>
      </c>
      <c r="W176" s="1">
        <v>43677</v>
      </c>
      <c r="X176" t="s">
        <v>207</v>
      </c>
      <c r="Y176" t="s">
        <v>208</v>
      </c>
      <c r="Z176" t="s">
        <v>837</v>
      </c>
      <c r="AA176" t="s">
        <v>838</v>
      </c>
    </row>
    <row r="177" spans="19:27" x14ac:dyDescent="0.35">
      <c r="S177">
        <v>2</v>
      </c>
      <c r="T177" s="54" t="s">
        <v>187</v>
      </c>
      <c r="U177" s="54" t="s">
        <v>188</v>
      </c>
      <c r="V177" s="54" t="s">
        <v>186</v>
      </c>
      <c r="W177" s="1">
        <v>43677</v>
      </c>
      <c r="X177" t="s">
        <v>209</v>
      </c>
      <c r="Y177" t="s">
        <v>210</v>
      </c>
      <c r="Z177" t="s">
        <v>839</v>
      </c>
      <c r="AA177" t="s">
        <v>840</v>
      </c>
    </row>
    <row r="178" spans="19:27" x14ac:dyDescent="0.35">
      <c r="S178">
        <v>2</v>
      </c>
      <c r="T178" s="54" t="s">
        <v>187</v>
      </c>
      <c r="U178" s="54" t="s">
        <v>188</v>
      </c>
      <c r="V178" s="54" t="s">
        <v>186</v>
      </c>
      <c r="W178" s="1">
        <v>43677</v>
      </c>
      <c r="X178" t="s">
        <v>211</v>
      </c>
      <c r="Y178" t="s">
        <v>212</v>
      </c>
      <c r="Z178" t="s">
        <v>841</v>
      </c>
      <c r="AA178" t="s">
        <v>842</v>
      </c>
    </row>
    <row r="179" spans="19:27" x14ac:dyDescent="0.35">
      <c r="S179">
        <v>2</v>
      </c>
      <c r="T179" s="54" t="s">
        <v>187</v>
      </c>
      <c r="U179" s="54" t="s">
        <v>188</v>
      </c>
      <c r="V179" s="54" t="s">
        <v>186</v>
      </c>
      <c r="W179" s="1">
        <v>43677</v>
      </c>
      <c r="X179" t="s">
        <v>213</v>
      </c>
      <c r="Y179" t="s">
        <v>214</v>
      </c>
      <c r="Z179" t="s">
        <v>843</v>
      </c>
      <c r="AA179" t="s">
        <v>844</v>
      </c>
    </row>
    <row r="180" spans="19:27" x14ac:dyDescent="0.35">
      <c r="S180">
        <v>2</v>
      </c>
      <c r="T180" s="54" t="s">
        <v>187</v>
      </c>
      <c r="U180" s="54" t="s">
        <v>188</v>
      </c>
      <c r="V180" s="54" t="s">
        <v>186</v>
      </c>
      <c r="W180" s="1">
        <v>43677</v>
      </c>
      <c r="X180" t="s">
        <v>15</v>
      </c>
      <c r="Y180" t="s">
        <v>215</v>
      </c>
      <c r="Z180" t="s">
        <v>540</v>
      </c>
      <c r="AA180" t="s">
        <v>540</v>
      </c>
    </row>
    <row r="181" spans="19:27" x14ac:dyDescent="0.35">
      <c r="S181">
        <v>2</v>
      </c>
      <c r="T181" s="54" t="s">
        <v>187</v>
      </c>
      <c r="U181" s="54" t="s">
        <v>188</v>
      </c>
      <c r="V181" s="54" t="s">
        <v>186</v>
      </c>
      <c r="W181" s="1">
        <v>43677</v>
      </c>
      <c r="X181" t="s">
        <v>216</v>
      </c>
      <c r="Y181" t="s">
        <v>217</v>
      </c>
      <c r="Z181" t="s">
        <v>845</v>
      </c>
      <c r="AA181" t="s">
        <v>846</v>
      </c>
    </row>
    <row r="182" spans="19:27" x14ac:dyDescent="0.35">
      <c r="S182">
        <v>2</v>
      </c>
      <c r="T182" s="54" t="s">
        <v>187</v>
      </c>
      <c r="U182" s="54" t="s">
        <v>188</v>
      </c>
      <c r="V182" s="54" t="s">
        <v>186</v>
      </c>
      <c r="W182" s="1">
        <v>43677</v>
      </c>
      <c r="X182" t="s">
        <v>218</v>
      </c>
      <c r="Y182" t="s">
        <v>219</v>
      </c>
      <c r="Z182" t="s">
        <v>847</v>
      </c>
      <c r="AA182" t="s">
        <v>848</v>
      </c>
    </row>
    <row r="183" spans="19:27" x14ac:dyDescent="0.35">
      <c r="S183">
        <v>2</v>
      </c>
      <c r="T183" s="54" t="s">
        <v>187</v>
      </c>
      <c r="U183" s="54" t="s">
        <v>188</v>
      </c>
      <c r="V183" s="54" t="s">
        <v>186</v>
      </c>
      <c r="W183" s="1">
        <v>43677</v>
      </c>
      <c r="X183" t="s">
        <v>220</v>
      </c>
      <c r="Y183" t="s">
        <v>221</v>
      </c>
      <c r="Z183" t="s">
        <v>849</v>
      </c>
      <c r="AA183" t="s">
        <v>850</v>
      </c>
    </row>
    <row r="184" spans="19:27" x14ac:dyDescent="0.35">
      <c r="S184">
        <v>2</v>
      </c>
      <c r="T184" s="54" t="s">
        <v>187</v>
      </c>
      <c r="U184" s="54" t="s">
        <v>188</v>
      </c>
      <c r="V184" s="54" t="s">
        <v>186</v>
      </c>
      <c r="W184" s="1">
        <v>43677</v>
      </c>
      <c r="X184" t="s">
        <v>222</v>
      </c>
      <c r="Y184" t="s">
        <v>223</v>
      </c>
      <c r="Z184" t="s">
        <v>851</v>
      </c>
      <c r="AA184" t="s">
        <v>852</v>
      </c>
    </row>
    <row r="185" spans="19:27" x14ac:dyDescent="0.35">
      <c r="S185">
        <v>2</v>
      </c>
      <c r="T185" s="54" t="s">
        <v>187</v>
      </c>
      <c r="U185" s="54" t="s">
        <v>188</v>
      </c>
      <c r="V185" s="54" t="s">
        <v>186</v>
      </c>
      <c r="W185" s="1">
        <v>43677</v>
      </c>
      <c r="X185" t="s">
        <v>224</v>
      </c>
      <c r="Y185" t="s">
        <v>225</v>
      </c>
      <c r="Z185" t="s">
        <v>853</v>
      </c>
      <c r="AA185" t="s">
        <v>854</v>
      </c>
    </row>
    <row r="186" spans="19:27" x14ac:dyDescent="0.35">
      <c r="S186">
        <v>2</v>
      </c>
      <c r="T186" s="54" t="s">
        <v>187</v>
      </c>
      <c r="U186" s="54" t="s">
        <v>188</v>
      </c>
      <c r="V186" s="54" t="s">
        <v>186</v>
      </c>
      <c r="W186" s="1">
        <v>43677</v>
      </c>
      <c r="X186" t="s">
        <v>226</v>
      </c>
      <c r="Y186" t="s">
        <v>227</v>
      </c>
      <c r="Z186" t="s">
        <v>855</v>
      </c>
      <c r="AA186" t="s">
        <v>856</v>
      </c>
    </row>
    <row r="187" spans="19:27" x14ac:dyDescent="0.35">
      <c r="S187">
        <v>2</v>
      </c>
      <c r="T187" s="54" t="s">
        <v>187</v>
      </c>
      <c r="U187" s="54" t="s">
        <v>188</v>
      </c>
      <c r="V187" s="54" t="s">
        <v>186</v>
      </c>
      <c r="W187" s="1">
        <v>43677</v>
      </c>
      <c r="X187" t="s">
        <v>228</v>
      </c>
      <c r="Y187" t="s">
        <v>229</v>
      </c>
      <c r="Z187" t="s">
        <v>857</v>
      </c>
      <c r="AA187" t="s">
        <v>858</v>
      </c>
    </row>
    <row r="188" spans="19:27" x14ac:dyDescent="0.35">
      <c r="S188">
        <v>2</v>
      </c>
      <c r="T188" s="54" t="s">
        <v>187</v>
      </c>
      <c r="U188" s="54" t="s">
        <v>188</v>
      </c>
      <c r="V188" s="54" t="s">
        <v>186</v>
      </c>
      <c r="W188" s="1">
        <v>43677</v>
      </c>
      <c r="X188" t="s">
        <v>230</v>
      </c>
      <c r="Y188" t="s">
        <v>231</v>
      </c>
      <c r="Z188" t="s">
        <v>859</v>
      </c>
      <c r="AA188" t="s">
        <v>860</v>
      </c>
    </row>
    <row r="189" spans="19:27" x14ac:dyDescent="0.35">
      <c r="S189">
        <v>2</v>
      </c>
      <c r="T189" s="54" t="s">
        <v>187</v>
      </c>
      <c r="U189" s="54" t="s">
        <v>188</v>
      </c>
      <c r="V189" s="54" t="s">
        <v>186</v>
      </c>
      <c r="W189" s="1">
        <v>43677</v>
      </c>
      <c r="X189" t="s">
        <v>232</v>
      </c>
      <c r="Y189" t="s">
        <v>233</v>
      </c>
      <c r="Z189" t="s">
        <v>861</v>
      </c>
      <c r="AA189" t="s">
        <v>862</v>
      </c>
    </row>
    <row r="190" spans="19:27" x14ac:dyDescent="0.35">
      <c r="S190">
        <v>2</v>
      </c>
      <c r="T190" s="54" t="s">
        <v>187</v>
      </c>
      <c r="U190" s="54" t="s">
        <v>188</v>
      </c>
      <c r="V190" s="54" t="s">
        <v>186</v>
      </c>
      <c r="W190" s="1">
        <v>43677</v>
      </c>
      <c r="X190" t="s">
        <v>234</v>
      </c>
      <c r="Y190" t="s">
        <v>235</v>
      </c>
      <c r="Z190" t="s">
        <v>863</v>
      </c>
      <c r="AA190" t="s">
        <v>864</v>
      </c>
    </row>
    <row r="191" spans="19:27" x14ac:dyDescent="0.35">
      <c r="S191">
        <v>2</v>
      </c>
      <c r="T191" s="54" t="s">
        <v>187</v>
      </c>
      <c r="U191" s="54" t="s">
        <v>188</v>
      </c>
      <c r="V191" s="54" t="s">
        <v>186</v>
      </c>
      <c r="W191" s="1">
        <v>43677</v>
      </c>
      <c r="X191" t="s">
        <v>236</v>
      </c>
      <c r="Y191" t="s">
        <v>237</v>
      </c>
      <c r="Z191" t="s">
        <v>865</v>
      </c>
      <c r="AA191" t="s">
        <v>866</v>
      </c>
    </row>
    <row r="192" spans="19:27" x14ac:dyDescent="0.35">
      <c r="S192">
        <v>2</v>
      </c>
      <c r="T192" s="54" t="s">
        <v>187</v>
      </c>
      <c r="U192" s="54" t="s">
        <v>188</v>
      </c>
      <c r="V192" s="54" t="s">
        <v>186</v>
      </c>
      <c r="W192" s="1">
        <v>43677</v>
      </c>
      <c r="X192" t="s">
        <v>238</v>
      </c>
      <c r="Y192" t="s">
        <v>239</v>
      </c>
      <c r="Z192" t="s">
        <v>867</v>
      </c>
      <c r="AA192" t="s">
        <v>868</v>
      </c>
    </row>
    <row r="193" spans="19:27" x14ac:dyDescent="0.35">
      <c r="S193">
        <v>2</v>
      </c>
      <c r="T193" s="54" t="s">
        <v>187</v>
      </c>
      <c r="U193" s="54" t="s">
        <v>188</v>
      </c>
      <c r="V193" s="54" t="s">
        <v>186</v>
      </c>
      <c r="W193" s="1">
        <v>43677</v>
      </c>
      <c r="X193" t="s">
        <v>240</v>
      </c>
      <c r="Y193" t="s">
        <v>241</v>
      </c>
      <c r="Z193" t="s">
        <v>869</v>
      </c>
      <c r="AA193" t="s">
        <v>870</v>
      </c>
    </row>
    <row r="194" spans="19:27" x14ac:dyDescent="0.35">
      <c r="S194">
        <v>2</v>
      </c>
      <c r="T194" s="54" t="s">
        <v>187</v>
      </c>
      <c r="U194" s="54" t="s">
        <v>188</v>
      </c>
      <c r="V194" s="54" t="s">
        <v>186</v>
      </c>
      <c r="W194" s="1">
        <v>43677</v>
      </c>
      <c r="X194" t="s">
        <v>242</v>
      </c>
      <c r="Y194" t="s">
        <v>243</v>
      </c>
      <c r="Z194" t="s">
        <v>871</v>
      </c>
      <c r="AA194" t="s">
        <v>872</v>
      </c>
    </row>
    <row r="195" spans="19:27" x14ac:dyDescent="0.35">
      <c r="S195">
        <v>2</v>
      </c>
      <c r="T195" s="54" t="s">
        <v>187</v>
      </c>
      <c r="U195" s="54" t="s">
        <v>188</v>
      </c>
      <c r="V195" s="54" t="s">
        <v>186</v>
      </c>
      <c r="W195" s="1">
        <v>43677</v>
      </c>
      <c r="X195" t="s">
        <v>244</v>
      </c>
      <c r="Y195" t="s">
        <v>245</v>
      </c>
      <c r="Z195" t="s">
        <v>873</v>
      </c>
      <c r="AA195" t="s">
        <v>874</v>
      </c>
    </row>
    <row r="196" spans="19:27" x14ac:dyDescent="0.35">
      <c r="S196">
        <v>2</v>
      </c>
      <c r="T196" s="54" t="s">
        <v>187</v>
      </c>
      <c r="U196" s="54" t="s">
        <v>188</v>
      </c>
      <c r="V196" s="54" t="s">
        <v>186</v>
      </c>
      <c r="W196" s="1">
        <v>43677</v>
      </c>
      <c r="X196" t="s">
        <v>246</v>
      </c>
      <c r="Y196" t="s">
        <v>247</v>
      </c>
      <c r="Z196" t="s">
        <v>875</v>
      </c>
      <c r="AA196" t="s">
        <v>876</v>
      </c>
    </row>
    <row r="197" spans="19:27" x14ac:dyDescent="0.35">
      <c r="S197">
        <v>2</v>
      </c>
      <c r="T197" s="54" t="s">
        <v>187</v>
      </c>
      <c r="U197" s="54" t="s">
        <v>188</v>
      </c>
      <c r="V197" s="54" t="s">
        <v>186</v>
      </c>
      <c r="W197" s="1">
        <v>43677</v>
      </c>
      <c r="X197" t="s">
        <v>248</v>
      </c>
      <c r="Y197" t="s">
        <v>249</v>
      </c>
      <c r="Z197" t="s">
        <v>877</v>
      </c>
      <c r="AA197" t="s">
        <v>878</v>
      </c>
    </row>
    <row r="198" spans="19:27" x14ac:dyDescent="0.35">
      <c r="S198">
        <v>2</v>
      </c>
      <c r="T198" s="54" t="s">
        <v>187</v>
      </c>
      <c r="U198" s="54" t="s">
        <v>188</v>
      </c>
      <c r="V198" s="54" t="s">
        <v>186</v>
      </c>
      <c r="W198" s="1">
        <v>43677</v>
      </c>
      <c r="X198" t="s">
        <v>250</v>
      </c>
      <c r="Y198" t="s">
        <v>251</v>
      </c>
      <c r="Z198" t="s">
        <v>879</v>
      </c>
      <c r="AA198" t="s">
        <v>880</v>
      </c>
    </row>
    <row r="199" spans="19:27" x14ac:dyDescent="0.35">
      <c r="S199">
        <v>2</v>
      </c>
      <c r="T199" s="54" t="s">
        <v>187</v>
      </c>
      <c r="U199" s="54" t="s">
        <v>188</v>
      </c>
      <c r="V199" s="54" t="s">
        <v>186</v>
      </c>
      <c r="W199" s="1">
        <v>43677</v>
      </c>
      <c r="X199" t="s">
        <v>252</v>
      </c>
      <c r="Y199" t="s">
        <v>253</v>
      </c>
      <c r="Z199" t="s">
        <v>881</v>
      </c>
      <c r="AA199" t="s">
        <v>882</v>
      </c>
    </row>
    <row r="200" spans="19:27" x14ac:dyDescent="0.35">
      <c r="S200">
        <v>2</v>
      </c>
      <c r="T200" s="54" t="s">
        <v>187</v>
      </c>
      <c r="U200" s="54" t="s">
        <v>188</v>
      </c>
      <c r="V200" s="54" t="s">
        <v>186</v>
      </c>
      <c r="W200" s="1">
        <v>43677</v>
      </c>
      <c r="X200" t="s">
        <v>254</v>
      </c>
      <c r="Y200" t="s">
        <v>255</v>
      </c>
      <c r="Z200" t="s">
        <v>883</v>
      </c>
      <c r="AA200" t="s">
        <v>884</v>
      </c>
    </row>
    <row r="201" spans="19:27" x14ac:dyDescent="0.35">
      <c r="S201">
        <v>2</v>
      </c>
      <c r="T201" s="54" t="s">
        <v>187</v>
      </c>
      <c r="U201" s="54" t="s">
        <v>188</v>
      </c>
      <c r="V201" s="54" t="s">
        <v>186</v>
      </c>
      <c r="W201" s="1">
        <v>43677</v>
      </c>
      <c r="X201" t="s">
        <v>256</v>
      </c>
      <c r="Y201" t="s">
        <v>257</v>
      </c>
      <c r="Z201" t="s">
        <v>885</v>
      </c>
      <c r="AA201" t="s">
        <v>886</v>
      </c>
    </row>
    <row r="202" spans="19:27" x14ac:dyDescent="0.35">
      <c r="S202">
        <v>2</v>
      </c>
      <c r="T202" s="54" t="s">
        <v>187</v>
      </c>
      <c r="U202" s="54" t="s">
        <v>188</v>
      </c>
      <c r="V202" s="54" t="s">
        <v>186</v>
      </c>
      <c r="W202" s="1">
        <v>43677</v>
      </c>
      <c r="X202" t="s">
        <v>258</v>
      </c>
      <c r="Y202" t="s">
        <v>259</v>
      </c>
      <c r="Z202" t="s">
        <v>887</v>
      </c>
      <c r="AA202" t="s">
        <v>888</v>
      </c>
    </row>
    <row r="203" spans="19:27" x14ac:dyDescent="0.35">
      <c r="S203">
        <v>2</v>
      </c>
      <c r="T203" s="54" t="s">
        <v>187</v>
      </c>
      <c r="U203" s="54" t="s">
        <v>188</v>
      </c>
      <c r="V203" s="54" t="s">
        <v>186</v>
      </c>
      <c r="W203" s="1">
        <v>43677</v>
      </c>
      <c r="X203" t="s">
        <v>260</v>
      </c>
      <c r="Y203" t="s">
        <v>261</v>
      </c>
      <c r="Z203" t="s">
        <v>889</v>
      </c>
      <c r="AA203" t="s">
        <v>890</v>
      </c>
    </row>
    <row r="204" spans="19:27" x14ac:dyDescent="0.35">
      <c r="S204">
        <v>2</v>
      </c>
      <c r="T204" s="54" t="s">
        <v>187</v>
      </c>
      <c r="U204" s="54" t="s">
        <v>188</v>
      </c>
      <c r="V204" s="54" t="s">
        <v>186</v>
      </c>
      <c r="W204" s="1">
        <v>43677</v>
      </c>
      <c r="X204" t="s">
        <v>262</v>
      </c>
      <c r="Y204" t="s">
        <v>263</v>
      </c>
      <c r="Z204" t="s">
        <v>891</v>
      </c>
      <c r="AA204" t="s">
        <v>892</v>
      </c>
    </row>
    <row r="205" spans="19:27" x14ac:dyDescent="0.35">
      <c r="S205">
        <v>2</v>
      </c>
      <c r="T205" s="54" t="s">
        <v>187</v>
      </c>
      <c r="U205" s="54" t="s">
        <v>188</v>
      </c>
      <c r="V205" s="54" t="s">
        <v>186</v>
      </c>
      <c r="W205" s="1">
        <v>43677</v>
      </c>
      <c r="X205" t="s">
        <v>264</v>
      </c>
      <c r="Y205" t="s">
        <v>265</v>
      </c>
      <c r="Z205" t="s">
        <v>893</v>
      </c>
      <c r="AA205" t="s">
        <v>894</v>
      </c>
    </row>
    <row r="206" spans="19:27" x14ac:dyDescent="0.35">
      <c r="S206">
        <v>2</v>
      </c>
      <c r="T206" s="54" t="s">
        <v>187</v>
      </c>
      <c r="U206" s="54" t="s">
        <v>188</v>
      </c>
      <c r="V206" s="54" t="s">
        <v>186</v>
      </c>
      <c r="W206" s="1">
        <v>43677</v>
      </c>
      <c r="X206" t="s">
        <v>266</v>
      </c>
      <c r="Y206" t="s">
        <v>267</v>
      </c>
      <c r="Z206" t="s">
        <v>895</v>
      </c>
      <c r="AA206" t="s">
        <v>896</v>
      </c>
    </row>
    <row r="207" spans="19:27" x14ac:dyDescent="0.35">
      <c r="S207">
        <v>2</v>
      </c>
      <c r="T207" s="54" t="s">
        <v>187</v>
      </c>
      <c r="U207" s="54" t="s">
        <v>188</v>
      </c>
      <c r="V207" s="54" t="s">
        <v>186</v>
      </c>
      <c r="W207" s="1">
        <v>43677</v>
      </c>
      <c r="X207" t="s">
        <v>268</v>
      </c>
      <c r="Y207" t="s">
        <v>269</v>
      </c>
      <c r="Z207" t="s">
        <v>897</v>
      </c>
      <c r="AA207" t="s">
        <v>898</v>
      </c>
    </row>
    <row r="208" spans="19:27" x14ac:dyDescent="0.35">
      <c r="S208">
        <v>2</v>
      </c>
      <c r="T208" s="54" t="s">
        <v>187</v>
      </c>
      <c r="U208" s="54" t="s">
        <v>188</v>
      </c>
      <c r="V208" s="54" t="s">
        <v>186</v>
      </c>
      <c r="W208" s="1">
        <v>43677</v>
      </c>
      <c r="X208" t="s">
        <v>270</v>
      </c>
      <c r="Y208" t="s">
        <v>271</v>
      </c>
      <c r="Z208" t="s">
        <v>899</v>
      </c>
      <c r="AA208" t="s">
        <v>900</v>
      </c>
    </row>
    <row r="209" spans="19:27" x14ac:dyDescent="0.35">
      <c r="S209">
        <v>2</v>
      </c>
      <c r="T209" s="54" t="s">
        <v>187</v>
      </c>
      <c r="U209" s="54" t="s">
        <v>188</v>
      </c>
      <c r="V209" s="54" t="s">
        <v>186</v>
      </c>
      <c r="W209" s="1">
        <v>43677</v>
      </c>
      <c r="X209" t="s">
        <v>272</v>
      </c>
      <c r="Y209" t="s">
        <v>273</v>
      </c>
      <c r="Z209" t="s">
        <v>901</v>
      </c>
      <c r="AA209" t="s">
        <v>902</v>
      </c>
    </row>
    <row r="210" spans="19:27" x14ac:dyDescent="0.35">
      <c r="S210">
        <v>2</v>
      </c>
      <c r="T210" s="54" t="s">
        <v>187</v>
      </c>
      <c r="U210" s="54" t="s">
        <v>188</v>
      </c>
      <c r="V210" s="54" t="s">
        <v>186</v>
      </c>
      <c r="W210" s="1">
        <v>43677</v>
      </c>
      <c r="X210" t="s">
        <v>274</v>
      </c>
      <c r="Y210" t="s">
        <v>275</v>
      </c>
      <c r="Z210" t="s">
        <v>903</v>
      </c>
      <c r="AA210" t="s">
        <v>904</v>
      </c>
    </row>
    <row r="211" spans="19:27" x14ac:dyDescent="0.35">
      <c r="S211">
        <v>2</v>
      </c>
      <c r="T211" s="54" t="s">
        <v>187</v>
      </c>
      <c r="U211" s="54" t="s">
        <v>188</v>
      </c>
      <c r="V211" s="54" t="s">
        <v>186</v>
      </c>
      <c r="W211" s="1">
        <v>43677</v>
      </c>
      <c r="X211" t="s">
        <v>276</v>
      </c>
      <c r="Y211" t="s">
        <v>277</v>
      </c>
      <c r="Z211" t="s">
        <v>905</v>
      </c>
      <c r="AA211" t="s">
        <v>906</v>
      </c>
    </row>
    <row r="212" spans="19:27" x14ac:dyDescent="0.35">
      <c r="S212">
        <v>2</v>
      </c>
      <c r="T212" s="54" t="s">
        <v>187</v>
      </c>
      <c r="U212" s="54" t="s">
        <v>188</v>
      </c>
      <c r="V212" s="54" t="s">
        <v>186</v>
      </c>
      <c r="W212" s="1">
        <v>43677</v>
      </c>
      <c r="X212" t="s">
        <v>278</v>
      </c>
      <c r="Y212" t="s">
        <v>279</v>
      </c>
      <c r="Z212" t="s">
        <v>907</v>
      </c>
      <c r="AA212" t="s">
        <v>908</v>
      </c>
    </row>
    <row r="213" spans="19:27" x14ac:dyDescent="0.35">
      <c r="S213">
        <v>2</v>
      </c>
      <c r="T213" s="54" t="s">
        <v>187</v>
      </c>
      <c r="U213" s="54" t="s">
        <v>188</v>
      </c>
      <c r="V213" s="54" t="s">
        <v>186</v>
      </c>
      <c r="W213" s="1">
        <v>43677</v>
      </c>
      <c r="X213" t="s">
        <v>280</v>
      </c>
      <c r="Y213" t="s">
        <v>281</v>
      </c>
      <c r="Z213" t="s">
        <v>909</v>
      </c>
      <c r="AA213" t="s">
        <v>910</v>
      </c>
    </row>
    <row r="214" spans="19:27" x14ac:dyDescent="0.35">
      <c r="S214">
        <v>2</v>
      </c>
      <c r="T214" s="54" t="s">
        <v>187</v>
      </c>
      <c r="U214" s="54" t="s">
        <v>188</v>
      </c>
      <c r="V214" s="54" t="s">
        <v>186</v>
      </c>
      <c r="W214" s="1">
        <v>43677</v>
      </c>
      <c r="X214" t="s">
        <v>282</v>
      </c>
      <c r="Y214" t="s">
        <v>283</v>
      </c>
      <c r="Z214" t="s">
        <v>911</v>
      </c>
      <c r="AA214" t="s">
        <v>912</v>
      </c>
    </row>
    <row r="215" spans="19:27" x14ac:dyDescent="0.35">
      <c r="S215">
        <v>2</v>
      </c>
      <c r="T215" s="54" t="s">
        <v>187</v>
      </c>
      <c r="U215" s="54" t="s">
        <v>188</v>
      </c>
      <c r="V215" s="54" t="s">
        <v>186</v>
      </c>
      <c r="W215" s="1">
        <v>43677</v>
      </c>
      <c r="X215" t="s">
        <v>284</v>
      </c>
      <c r="Y215" t="s">
        <v>285</v>
      </c>
      <c r="Z215" t="s">
        <v>913</v>
      </c>
      <c r="AA215" t="s">
        <v>914</v>
      </c>
    </row>
    <row r="216" spans="19:27" x14ac:dyDescent="0.35">
      <c r="S216">
        <v>2</v>
      </c>
      <c r="T216" s="54" t="s">
        <v>187</v>
      </c>
      <c r="U216" s="54" t="s">
        <v>188</v>
      </c>
      <c r="V216" s="54" t="s">
        <v>186</v>
      </c>
      <c r="W216" s="1">
        <v>43677</v>
      </c>
      <c r="X216" t="s">
        <v>286</v>
      </c>
      <c r="Y216" t="s">
        <v>287</v>
      </c>
      <c r="Z216" t="s">
        <v>915</v>
      </c>
      <c r="AA216" t="s">
        <v>916</v>
      </c>
    </row>
    <row r="217" spans="19:27" x14ac:dyDescent="0.35">
      <c r="S217">
        <v>2</v>
      </c>
      <c r="T217" s="54" t="s">
        <v>187</v>
      </c>
      <c r="U217" s="54" t="s">
        <v>188</v>
      </c>
      <c r="V217" s="54" t="s">
        <v>186</v>
      </c>
      <c r="W217" s="1">
        <v>43677</v>
      </c>
      <c r="X217" t="s">
        <v>288</v>
      </c>
      <c r="Y217" t="s">
        <v>289</v>
      </c>
      <c r="Z217" t="s">
        <v>917</v>
      </c>
      <c r="AA217" t="s">
        <v>918</v>
      </c>
    </row>
    <row r="218" spans="19:27" x14ac:dyDescent="0.35">
      <c r="S218">
        <v>2</v>
      </c>
      <c r="T218" s="54" t="s">
        <v>187</v>
      </c>
      <c r="U218" s="54" t="s">
        <v>188</v>
      </c>
      <c r="V218" s="54" t="s">
        <v>186</v>
      </c>
      <c r="W218" s="1">
        <v>43677</v>
      </c>
      <c r="X218" t="s">
        <v>290</v>
      </c>
      <c r="Y218" t="s">
        <v>291</v>
      </c>
      <c r="Z218" t="s">
        <v>919</v>
      </c>
      <c r="AA218" t="s">
        <v>920</v>
      </c>
    </row>
    <row r="219" spans="19:27" x14ac:dyDescent="0.35">
      <c r="S219">
        <v>2</v>
      </c>
      <c r="T219" s="54" t="s">
        <v>187</v>
      </c>
      <c r="U219" s="54" t="s">
        <v>188</v>
      </c>
      <c r="V219" s="54" t="s">
        <v>186</v>
      </c>
      <c r="W219" s="1">
        <v>43677</v>
      </c>
      <c r="X219" t="s">
        <v>292</v>
      </c>
      <c r="Y219" t="s">
        <v>293</v>
      </c>
      <c r="Z219" t="s">
        <v>921</v>
      </c>
      <c r="AA219" t="s">
        <v>922</v>
      </c>
    </row>
    <row r="220" spans="19:27" x14ac:dyDescent="0.35">
      <c r="S220">
        <v>2</v>
      </c>
      <c r="T220" s="54" t="s">
        <v>187</v>
      </c>
      <c r="U220" s="54" t="s">
        <v>188</v>
      </c>
      <c r="V220" s="54" t="s">
        <v>186</v>
      </c>
      <c r="W220" s="1">
        <v>43677</v>
      </c>
      <c r="X220" t="s">
        <v>294</v>
      </c>
      <c r="Y220" t="s">
        <v>295</v>
      </c>
      <c r="Z220" t="s">
        <v>923</v>
      </c>
      <c r="AA220" t="s">
        <v>924</v>
      </c>
    </row>
    <row r="221" spans="19:27" x14ac:dyDescent="0.35">
      <c r="S221">
        <v>2</v>
      </c>
      <c r="T221" s="54" t="s">
        <v>187</v>
      </c>
      <c r="U221" s="54" t="s">
        <v>188</v>
      </c>
      <c r="V221" s="54" t="s">
        <v>186</v>
      </c>
      <c r="W221" s="1">
        <v>43677</v>
      </c>
      <c r="X221" t="s">
        <v>296</v>
      </c>
      <c r="Y221" t="s">
        <v>297</v>
      </c>
      <c r="Z221" t="s">
        <v>925</v>
      </c>
      <c r="AA221" t="s">
        <v>926</v>
      </c>
    </row>
    <row r="222" spans="19:27" x14ac:dyDescent="0.35">
      <c r="S222">
        <v>2</v>
      </c>
      <c r="T222" s="54" t="s">
        <v>187</v>
      </c>
      <c r="U222" s="54" t="s">
        <v>188</v>
      </c>
      <c r="V222" s="54" t="s">
        <v>186</v>
      </c>
      <c r="W222" s="1">
        <v>43677</v>
      </c>
      <c r="X222" t="s">
        <v>298</v>
      </c>
      <c r="Y222" t="s">
        <v>299</v>
      </c>
      <c r="Z222" t="s">
        <v>927</v>
      </c>
      <c r="AA222" t="s">
        <v>928</v>
      </c>
    </row>
    <row r="223" spans="19:27" x14ac:dyDescent="0.35">
      <c r="S223">
        <v>2</v>
      </c>
      <c r="T223" s="54" t="s">
        <v>187</v>
      </c>
      <c r="U223" s="54" t="s">
        <v>188</v>
      </c>
      <c r="V223" s="54" t="s">
        <v>186</v>
      </c>
      <c r="W223" s="1">
        <v>43677</v>
      </c>
      <c r="X223" t="s">
        <v>300</v>
      </c>
      <c r="Y223" t="s">
        <v>301</v>
      </c>
      <c r="Z223" t="s">
        <v>929</v>
      </c>
      <c r="AA223" t="s">
        <v>930</v>
      </c>
    </row>
    <row r="224" spans="19:27" x14ac:dyDescent="0.35">
      <c r="S224">
        <v>2</v>
      </c>
      <c r="T224" s="54" t="s">
        <v>187</v>
      </c>
      <c r="U224" s="54" t="s">
        <v>188</v>
      </c>
      <c r="V224" s="54" t="s">
        <v>186</v>
      </c>
      <c r="W224" s="1">
        <v>43677</v>
      </c>
      <c r="X224" t="s">
        <v>302</v>
      </c>
      <c r="Y224" t="s">
        <v>303</v>
      </c>
      <c r="Z224" t="s">
        <v>931</v>
      </c>
      <c r="AA224" t="s">
        <v>932</v>
      </c>
    </row>
    <row r="225" spans="19:27" x14ac:dyDescent="0.35">
      <c r="S225">
        <v>2</v>
      </c>
      <c r="T225" s="54" t="s">
        <v>187</v>
      </c>
      <c r="U225" s="54" t="s">
        <v>188</v>
      </c>
      <c r="V225" s="54" t="s">
        <v>186</v>
      </c>
      <c r="W225" s="1">
        <v>43677</v>
      </c>
      <c r="X225" t="s">
        <v>304</v>
      </c>
      <c r="Y225" t="s">
        <v>305</v>
      </c>
      <c r="Z225" t="s">
        <v>933</v>
      </c>
      <c r="AA225" t="s">
        <v>934</v>
      </c>
    </row>
    <row r="226" spans="19:27" x14ac:dyDescent="0.35">
      <c r="S226">
        <v>2</v>
      </c>
      <c r="T226" s="54" t="s">
        <v>187</v>
      </c>
      <c r="U226" s="54" t="s">
        <v>188</v>
      </c>
      <c r="V226" s="54" t="s">
        <v>186</v>
      </c>
      <c r="W226" s="1">
        <v>43677</v>
      </c>
      <c r="X226" t="s">
        <v>306</v>
      </c>
      <c r="Y226" t="s">
        <v>307</v>
      </c>
      <c r="Z226" t="s">
        <v>935</v>
      </c>
      <c r="AA226" t="s">
        <v>936</v>
      </c>
    </row>
    <row r="227" spans="19:27" x14ac:dyDescent="0.35">
      <c r="S227">
        <v>2</v>
      </c>
      <c r="T227" s="54" t="s">
        <v>187</v>
      </c>
      <c r="U227" s="54" t="s">
        <v>188</v>
      </c>
      <c r="V227" s="54" t="s">
        <v>186</v>
      </c>
      <c r="W227" s="1">
        <v>43677</v>
      </c>
      <c r="X227" t="s">
        <v>308</v>
      </c>
      <c r="Y227" t="s">
        <v>309</v>
      </c>
      <c r="Z227" t="s">
        <v>937</v>
      </c>
      <c r="AA227" t="s">
        <v>938</v>
      </c>
    </row>
    <row r="228" spans="19:27" x14ac:dyDescent="0.35">
      <c r="S228">
        <v>2</v>
      </c>
      <c r="T228" s="54" t="s">
        <v>187</v>
      </c>
      <c r="U228" s="54" t="s">
        <v>188</v>
      </c>
      <c r="V228" s="54" t="s">
        <v>186</v>
      </c>
      <c r="W228" s="1">
        <v>43677</v>
      </c>
      <c r="X228" t="s">
        <v>310</v>
      </c>
      <c r="Y228" t="s">
        <v>311</v>
      </c>
      <c r="Z228" t="s">
        <v>939</v>
      </c>
      <c r="AA228" t="s">
        <v>940</v>
      </c>
    </row>
    <row r="229" spans="19:27" x14ac:dyDescent="0.35">
      <c r="S229">
        <v>2</v>
      </c>
      <c r="T229" s="54" t="s">
        <v>187</v>
      </c>
      <c r="U229" s="54" t="s">
        <v>188</v>
      </c>
      <c r="V229" s="54" t="s">
        <v>186</v>
      </c>
      <c r="W229" s="1">
        <v>43677</v>
      </c>
      <c r="X229" t="s">
        <v>312</v>
      </c>
      <c r="Y229" t="s">
        <v>313</v>
      </c>
      <c r="Z229" t="s">
        <v>941</v>
      </c>
      <c r="AA229" t="s">
        <v>942</v>
      </c>
    </row>
    <row r="230" spans="19:27" x14ac:dyDescent="0.35">
      <c r="S230">
        <v>2</v>
      </c>
      <c r="T230" s="54" t="s">
        <v>187</v>
      </c>
      <c r="U230" s="54" t="s">
        <v>188</v>
      </c>
      <c r="V230" s="54" t="s">
        <v>186</v>
      </c>
      <c r="W230" s="1">
        <v>43677</v>
      </c>
      <c r="X230" t="s">
        <v>314</v>
      </c>
      <c r="Y230" t="s">
        <v>315</v>
      </c>
      <c r="Z230" t="s">
        <v>943</v>
      </c>
      <c r="AA230" t="s">
        <v>944</v>
      </c>
    </row>
    <row r="231" spans="19:27" x14ac:dyDescent="0.35">
      <c r="S231">
        <v>2</v>
      </c>
      <c r="T231" s="54" t="s">
        <v>187</v>
      </c>
      <c r="U231" s="54" t="s">
        <v>188</v>
      </c>
      <c r="V231" s="54" t="s">
        <v>186</v>
      </c>
      <c r="W231" s="1">
        <v>43677</v>
      </c>
      <c r="X231" t="s">
        <v>316</v>
      </c>
      <c r="Y231" t="s">
        <v>317</v>
      </c>
      <c r="Z231" t="s">
        <v>945</v>
      </c>
      <c r="AA231" t="s">
        <v>946</v>
      </c>
    </row>
    <row r="232" spans="19:27" x14ac:dyDescent="0.35">
      <c r="S232">
        <v>2</v>
      </c>
      <c r="T232" s="54" t="s">
        <v>187</v>
      </c>
      <c r="U232" s="54" t="s">
        <v>188</v>
      </c>
      <c r="V232" s="54" t="s">
        <v>186</v>
      </c>
      <c r="W232" s="1">
        <v>43677</v>
      </c>
      <c r="X232" t="s">
        <v>318</v>
      </c>
      <c r="Y232" t="s">
        <v>319</v>
      </c>
      <c r="Z232" t="s">
        <v>947</v>
      </c>
      <c r="AA232" t="s">
        <v>948</v>
      </c>
    </row>
    <row r="233" spans="19:27" x14ac:dyDescent="0.35">
      <c r="S233">
        <v>2</v>
      </c>
      <c r="T233" s="54" t="s">
        <v>187</v>
      </c>
      <c r="U233" s="54" t="s">
        <v>188</v>
      </c>
      <c r="V233" s="54" t="s">
        <v>186</v>
      </c>
      <c r="W233" s="1">
        <v>43677</v>
      </c>
      <c r="X233" t="s">
        <v>320</v>
      </c>
      <c r="Y233" t="s">
        <v>321</v>
      </c>
      <c r="Z233" t="s">
        <v>929</v>
      </c>
      <c r="AA233" t="s">
        <v>930</v>
      </c>
    </row>
    <row r="234" spans="19:27" x14ac:dyDescent="0.35">
      <c r="S234">
        <v>2</v>
      </c>
      <c r="T234" s="54" t="s">
        <v>187</v>
      </c>
      <c r="U234" s="54" t="s">
        <v>188</v>
      </c>
      <c r="V234" s="54" t="s">
        <v>186</v>
      </c>
      <c r="W234" s="1">
        <v>43677</v>
      </c>
      <c r="X234" t="s">
        <v>322</v>
      </c>
      <c r="Y234" t="s">
        <v>323</v>
      </c>
      <c r="Z234" t="s">
        <v>949</v>
      </c>
      <c r="AA234" t="s">
        <v>950</v>
      </c>
    </row>
    <row r="235" spans="19:27" x14ac:dyDescent="0.35">
      <c r="S235">
        <v>2</v>
      </c>
      <c r="T235" s="54" t="s">
        <v>187</v>
      </c>
      <c r="U235" s="54" t="s">
        <v>188</v>
      </c>
      <c r="V235" s="54" t="s">
        <v>186</v>
      </c>
      <c r="W235" s="1">
        <v>43677</v>
      </c>
      <c r="X235" t="s">
        <v>324</v>
      </c>
      <c r="Y235" t="s">
        <v>325</v>
      </c>
      <c r="Z235" t="s">
        <v>951</v>
      </c>
      <c r="AA235" t="s">
        <v>952</v>
      </c>
    </row>
    <row r="236" spans="19:27" x14ac:dyDescent="0.35">
      <c r="S236">
        <v>2</v>
      </c>
      <c r="T236" s="54" t="s">
        <v>187</v>
      </c>
      <c r="U236" s="54" t="s">
        <v>188</v>
      </c>
      <c r="V236" s="54" t="s">
        <v>186</v>
      </c>
      <c r="W236" s="1">
        <v>43677</v>
      </c>
      <c r="X236" t="s">
        <v>326</v>
      </c>
      <c r="Y236" t="s">
        <v>325</v>
      </c>
      <c r="Z236" t="s">
        <v>953</v>
      </c>
      <c r="AA236" t="s">
        <v>954</v>
      </c>
    </row>
    <row r="237" spans="19:27" x14ac:dyDescent="0.35">
      <c r="S237">
        <v>2</v>
      </c>
      <c r="T237" s="54" t="s">
        <v>187</v>
      </c>
      <c r="U237" s="54" t="s">
        <v>188</v>
      </c>
      <c r="V237" s="54" t="s">
        <v>186</v>
      </c>
      <c r="W237" s="1">
        <v>43677</v>
      </c>
      <c r="X237" t="s">
        <v>327</v>
      </c>
      <c r="Y237" t="s">
        <v>328</v>
      </c>
      <c r="Z237" t="s">
        <v>955</v>
      </c>
      <c r="AA237" t="s">
        <v>956</v>
      </c>
    </row>
    <row r="238" spans="19:27" x14ac:dyDescent="0.35">
      <c r="S238">
        <v>2</v>
      </c>
      <c r="T238" s="54" t="s">
        <v>187</v>
      </c>
      <c r="U238" s="54" t="s">
        <v>188</v>
      </c>
      <c r="V238" s="54" t="s">
        <v>186</v>
      </c>
      <c r="W238" s="1">
        <v>43677</v>
      </c>
      <c r="X238" t="s">
        <v>329</v>
      </c>
      <c r="Y238" t="s">
        <v>330</v>
      </c>
      <c r="Z238" t="s">
        <v>957</v>
      </c>
      <c r="AA238" t="s">
        <v>958</v>
      </c>
    </row>
    <row r="239" spans="19:27" x14ac:dyDescent="0.35">
      <c r="S239">
        <v>2</v>
      </c>
      <c r="T239" s="54" t="s">
        <v>187</v>
      </c>
      <c r="U239" s="54" t="s">
        <v>188</v>
      </c>
      <c r="V239" s="54" t="s">
        <v>186</v>
      </c>
      <c r="W239" s="1">
        <v>43677</v>
      </c>
      <c r="X239" t="s">
        <v>331</v>
      </c>
      <c r="Y239" t="s">
        <v>332</v>
      </c>
      <c r="Z239" t="s">
        <v>959</v>
      </c>
      <c r="AA239" t="s">
        <v>960</v>
      </c>
    </row>
    <row r="240" spans="19:27" x14ac:dyDescent="0.35">
      <c r="S240">
        <v>2</v>
      </c>
      <c r="T240" s="54" t="s">
        <v>187</v>
      </c>
      <c r="U240" s="54" t="s">
        <v>188</v>
      </c>
      <c r="V240" s="54" t="s">
        <v>186</v>
      </c>
      <c r="W240" s="1">
        <v>43677</v>
      </c>
      <c r="X240" t="s">
        <v>333</v>
      </c>
      <c r="Y240" t="s">
        <v>334</v>
      </c>
      <c r="Z240" t="s">
        <v>961</v>
      </c>
      <c r="AA240" t="s">
        <v>962</v>
      </c>
    </row>
    <row r="241" spans="19:27" x14ac:dyDescent="0.35">
      <c r="S241">
        <v>2</v>
      </c>
      <c r="T241" s="54" t="s">
        <v>187</v>
      </c>
      <c r="U241" s="54" t="s">
        <v>188</v>
      </c>
      <c r="V241" s="54" t="s">
        <v>186</v>
      </c>
      <c r="W241" s="1">
        <v>43677</v>
      </c>
      <c r="X241" t="s">
        <v>335</v>
      </c>
      <c r="Y241" t="s">
        <v>336</v>
      </c>
      <c r="Z241" t="s">
        <v>963</v>
      </c>
      <c r="AA241" t="s">
        <v>964</v>
      </c>
    </row>
    <row r="242" spans="19:27" x14ac:dyDescent="0.35">
      <c r="S242">
        <v>2</v>
      </c>
      <c r="T242" s="54" t="s">
        <v>187</v>
      </c>
      <c r="U242" s="54" t="s">
        <v>188</v>
      </c>
      <c r="V242" s="54" t="s">
        <v>186</v>
      </c>
      <c r="W242" s="1">
        <v>43677</v>
      </c>
      <c r="X242" t="s">
        <v>337</v>
      </c>
      <c r="Y242" t="s">
        <v>338</v>
      </c>
      <c r="Z242" t="s">
        <v>965</v>
      </c>
      <c r="AA242" t="s">
        <v>966</v>
      </c>
    </row>
    <row r="243" spans="19:27" x14ac:dyDescent="0.35">
      <c r="S243">
        <v>2</v>
      </c>
      <c r="T243" s="54" t="s">
        <v>187</v>
      </c>
      <c r="U243" s="54" t="s">
        <v>188</v>
      </c>
      <c r="V243" s="54" t="s">
        <v>186</v>
      </c>
      <c r="W243" s="1">
        <v>43677</v>
      </c>
      <c r="X243" t="s">
        <v>339</v>
      </c>
      <c r="Y243" t="s">
        <v>340</v>
      </c>
      <c r="Z243" t="s">
        <v>967</v>
      </c>
      <c r="AA243" t="s">
        <v>968</v>
      </c>
    </row>
    <row r="244" spans="19:27" x14ac:dyDescent="0.35">
      <c r="S244">
        <v>2</v>
      </c>
      <c r="T244" s="54" t="s">
        <v>187</v>
      </c>
      <c r="U244" s="54" t="s">
        <v>188</v>
      </c>
      <c r="V244" s="54" t="s">
        <v>186</v>
      </c>
      <c r="W244" s="1">
        <v>43677</v>
      </c>
      <c r="X244" t="s">
        <v>341</v>
      </c>
      <c r="Y244" t="s">
        <v>342</v>
      </c>
      <c r="Z244" t="s">
        <v>969</v>
      </c>
      <c r="AA244" t="s">
        <v>970</v>
      </c>
    </row>
    <row r="245" spans="19:27" x14ac:dyDescent="0.35">
      <c r="S245">
        <v>2</v>
      </c>
      <c r="T245" s="54" t="s">
        <v>187</v>
      </c>
      <c r="U245" s="54" t="s">
        <v>188</v>
      </c>
      <c r="V245" s="54" t="s">
        <v>186</v>
      </c>
      <c r="W245" s="1">
        <v>43677</v>
      </c>
      <c r="X245" t="s">
        <v>343</v>
      </c>
      <c r="Y245" t="s">
        <v>344</v>
      </c>
      <c r="Z245" t="s">
        <v>971</v>
      </c>
      <c r="AA245" t="s">
        <v>972</v>
      </c>
    </row>
    <row r="246" spans="19:27" x14ac:dyDescent="0.35">
      <c r="S246">
        <v>2</v>
      </c>
      <c r="T246" s="54" t="s">
        <v>187</v>
      </c>
      <c r="U246" s="54" t="s">
        <v>188</v>
      </c>
      <c r="V246" s="54" t="s">
        <v>186</v>
      </c>
      <c r="W246" s="1">
        <v>43677</v>
      </c>
      <c r="X246" t="s">
        <v>345</v>
      </c>
      <c r="Y246" t="s">
        <v>346</v>
      </c>
      <c r="Z246" t="s">
        <v>973</v>
      </c>
      <c r="AA246" t="s">
        <v>974</v>
      </c>
    </row>
    <row r="247" spans="19:27" x14ac:dyDescent="0.35">
      <c r="S247">
        <v>2</v>
      </c>
      <c r="T247" s="54" t="s">
        <v>187</v>
      </c>
      <c r="U247" s="54" t="s">
        <v>188</v>
      </c>
      <c r="V247" s="54" t="s">
        <v>186</v>
      </c>
      <c r="W247" s="1">
        <v>43677</v>
      </c>
      <c r="X247" t="s">
        <v>347</v>
      </c>
      <c r="Y247" t="s">
        <v>348</v>
      </c>
      <c r="Z247" t="s">
        <v>975</v>
      </c>
      <c r="AA247" t="s">
        <v>976</v>
      </c>
    </row>
    <row r="248" spans="19:27" x14ac:dyDescent="0.35">
      <c r="S248">
        <v>2</v>
      </c>
      <c r="T248" s="54" t="s">
        <v>187</v>
      </c>
      <c r="U248" s="54" t="s">
        <v>188</v>
      </c>
      <c r="V248" s="54" t="s">
        <v>186</v>
      </c>
      <c r="W248" s="1">
        <v>43677</v>
      </c>
      <c r="X248" t="s">
        <v>349</v>
      </c>
      <c r="Y248" t="s">
        <v>350</v>
      </c>
      <c r="Z248" t="s">
        <v>977</v>
      </c>
      <c r="AA248" t="s">
        <v>978</v>
      </c>
    </row>
    <row r="249" spans="19:27" x14ac:dyDescent="0.35">
      <c r="S249">
        <v>2</v>
      </c>
      <c r="T249" s="54" t="s">
        <v>187</v>
      </c>
      <c r="U249" s="54" t="s">
        <v>188</v>
      </c>
      <c r="V249" s="54" t="s">
        <v>186</v>
      </c>
      <c r="W249" s="1">
        <v>43677</v>
      </c>
      <c r="X249" t="s">
        <v>351</v>
      </c>
      <c r="Y249" t="s">
        <v>352</v>
      </c>
      <c r="Z249" t="s">
        <v>979</v>
      </c>
      <c r="AA249" t="s">
        <v>980</v>
      </c>
    </row>
    <row r="250" spans="19:27" x14ac:dyDescent="0.35">
      <c r="S250">
        <v>2</v>
      </c>
      <c r="T250" s="54" t="s">
        <v>187</v>
      </c>
      <c r="U250" s="54" t="s">
        <v>188</v>
      </c>
      <c r="V250" s="54" t="s">
        <v>186</v>
      </c>
      <c r="W250" s="1">
        <v>43677</v>
      </c>
      <c r="X250" t="s">
        <v>353</v>
      </c>
      <c r="Y250" t="s">
        <v>354</v>
      </c>
      <c r="Z250" t="s">
        <v>981</v>
      </c>
      <c r="AA250" t="s">
        <v>982</v>
      </c>
    </row>
    <row r="251" spans="19:27" x14ac:dyDescent="0.35">
      <c r="S251">
        <v>2</v>
      </c>
      <c r="T251" s="54" t="s">
        <v>187</v>
      </c>
      <c r="U251" s="54" t="s">
        <v>188</v>
      </c>
      <c r="V251" s="54" t="s">
        <v>186</v>
      </c>
      <c r="W251" s="1">
        <v>43677</v>
      </c>
      <c r="X251" t="s">
        <v>355</v>
      </c>
      <c r="Y251" t="s">
        <v>356</v>
      </c>
      <c r="Z251" t="s">
        <v>983</v>
      </c>
      <c r="AA251" t="s">
        <v>984</v>
      </c>
    </row>
    <row r="252" spans="19:27" x14ac:dyDescent="0.35">
      <c r="S252">
        <v>2</v>
      </c>
      <c r="T252" s="54" t="s">
        <v>187</v>
      </c>
      <c r="U252" s="54" t="s">
        <v>188</v>
      </c>
      <c r="V252" s="54" t="s">
        <v>186</v>
      </c>
      <c r="W252" s="1">
        <v>43677</v>
      </c>
      <c r="X252" t="s">
        <v>357</v>
      </c>
      <c r="Y252" t="s">
        <v>358</v>
      </c>
      <c r="Z252" t="s">
        <v>985</v>
      </c>
      <c r="AA252" t="s">
        <v>986</v>
      </c>
    </row>
    <row r="253" spans="19:27" x14ac:dyDescent="0.35">
      <c r="S253">
        <v>2</v>
      </c>
      <c r="T253" s="54" t="s">
        <v>187</v>
      </c>
      <c r="U253" s="54" t="s">
        <v>188</v>
      </c>
      <c r="V253" s="54" t="s">
        <v>186</v>
      </c>
      <c r="W253" s="1">
        <v>43677</v>
      </c>
      <c r="X253" t="s">
        <v>359</v>
      </c>
      <c r="Y253" t="s">
        <v>360</v>
      </c>
      <c r="Z253" t="s">
        <v>987</v>
      </c>
      <c r="AA253" t="s">
        <v>988</v>
      </c>
    </row>
    <row r="254" spans="19:27" x14ac:dyDescent="0.35">
      <c r="S254">
        <v>2</v>
      </c>
      <c r="T254" s="54" t="s">
        <v>187</v>
      </c>
      <c r="U254" s="54" t="s">
        <v>188</v>
      </c>
      <c r="V254" s="54" t="s">
        <v>186</v>
      </c>
      <c r="W254" s="1">
        <v>43677</v>
      </c>
      <c r="X254" t="s">
        <v>361</v>
      </c>
      <c r="Y254" t="s">
        <v>362</v>
      </c>
      <c r="Z254" t="s">
        <v>989</v>
      </c>
      <c r="AA254" t="s">
        <v>990</v>
      </c>
    </row>
    <row r="255" spans="19:27" x14ac:dyDescent="0.35">
      <c r="S255">
        <v>2</v>
      </c>
      <c r="T255" s="54" t="s">
        <v>187</v>
      </c>
      <c r="U255" s="54" t="s">
        <v>188</v>
      </c>
      <c r="V255" s="54" t="s">
        <v>186</v>
      </c>
      <c r="W255" s="1">
        <v>43677</v>
      </c>
      <c r="X255" t="s">
        <v>363</v>
      </c>
      <c r="Y255" t="s">
        <v>364</v>
      </c>
      <c r="Z255" t="s">
        <v>991</v>
      </c>
      <c r="AA255" t="s">
        <v>992</v>
      </c>
    </row>
    <row r="256" spans="19:27" x14ac:dyDescent="0.35">
      <c r="S256">
        <v>2</v>
      </c>
      <c r="T256" s="54" t="s">
        <v>187</v>
      </c>
      <c r="U256" s="54" t="s">
        <v>188</v>
      </c>
      <c r="V256" s="54" t="s">
        <v>186</v>
      </c>
      <c r="W256" s="1">
        <v>43677</v>
      </c>
      <c r="X256" t="s">
        <v>365</v>
      </c>
      <c r="Y256" t="s">
        <v>366</v>
      </c>
      <c r="Z256" t="s">
        <v>993</v>
      </c>
      <c r="AA256" t="s">
        <v>994</v>
      </c>
    </row>
    <row r="257" spans="19:27" x14ac:dyDescent="0.35">
      <c r="S257">
        <v>2</v>
      </c>
      <c r="T257" s="54" t="s">
        <v>187</v>
      </c>
      <c r="U257" s="54" t="s">
        <v>188</v>
      </c>
      <c r="V257" s="54" t="s">
        <v>186</v>
      </c>
      <c r="W257" s="1">
        <v>43677</v>
      </c>
      <c r="X257" t="s">
        <v>367</v>
      </c>
      <c r="Y257" t="s">
        <v>368</v>
      </c>
      <c r="Z257" t="s">
        <v>995</v>
      </c>
      <c r="AA257" t="s">
        <v>996</v>
      </c>
    </row>
    <row r="258" spans="19:27" x14ac:dyDescent="0.35">
      <c r="S258">
        <v>2</v>
      </c>
      <c r="T258" s="54" t="s">
        <v>187</v>
      </c>
      <c r="U258" s="54" t="s">
        <v>188</v>
      </c>
      <c r="V258" s="54" t="s">
        <v>186</v>
      </c>
      <c r="W258" s="1">
        <v>43677</v>
      </c>
      <c r="X258" t="s">
        <v>369</v>
      </c>
      <c r="Y258" t="s">
        <v>370</v>
      </c>
      <c r="Z258" t="s">
        <v>997</v>
      </c>
      <c r="AA258" t="s">
        <v>998</v>
      </c>
    </row>
    <row r="259" spans="19:27" x14ac:dyDescent="0.35">
      <c r="S259">
        <v>2</v>
      </c>
      <c r="T259" s="54" t="s">
        <v>187</v>
      </c>
      <c r="U259" s="54" t="s">
        <v>188</v>
      </c>
      <c r="V259" s="54" t="s">
        <v>186</v>
      </c>
      <c r="W259" s="1">
        <v>43677</v>
      </c>
      <c r="X259" t="s">
        <v>371</v>
      </c>
      <c r="Y259" t="s">
        <v>372</v>
      </c>
      <c r="Z259" t="s">
        <v>999</v>
      </c>
      <c r="AA259" t="s">
        <v>1000</v>
      </c>
    </row>
    <row r="260" spans="19:27" x14ac:dyDescent="0.35">
      <c r="S260">
        <v>2</v>
      </c>
      <c r="T260" s="54" t="s">
        <v>187</v>
      </c>
      <c r="U260" s="54" t="s">
        <v>188</v>
      </c>
      <c r="V260" s="54" t="s">
        <v>186</v>
      </c>
      <c r="W260" s="1">
        <v>43677</v>
      </c>
      <c r="X260" t="s">
        <v>373</v>
      </c>
      <c r="Y260" t="s">
        <v>374</v>
      </c>
      <c r="Z260" t="s">
        <v>1001</v>
      </c>
      <c r="AA260" t="s">
        <v>1002</v>
      </c>
    </row>
    <row r="261" spans="19:27" x14ac:dyDescent="0.35">
      <c r="S261">
        <v>2</v>
      </c>
      <c r="T261" s="54" t="s">
        <v>187</v>
      </c>
      <c r="U261" s="54" t="s">
        <v>188</v>
      </c>
      <c r="V261" s="54" t="s">
        <v>186</v>
      </c>
      <c r="W261" s="1">
        <v>43677</v>
      </c>
      <c r="X261" t="s">
        <v>375</v>
      </c>
      <c r="Y261" t="s">
        <v>376</v>
      </c>
      <c r="Z261" t="s">
        <v>1003</v>
      </c>
      <c r="AA261" t="s">
        <v>1004</v>
      </c>
    </row>
    <row r="262" spans="19:27" x14ac:dyDescent="0.35">
      <c r="S262">
        <v>2</v>
      </c>
      <c r="T262" s="54" t="s">
        <v>187</v>
      </c>
      <c r="U262" s="54" t="s">
        <v>188</v>
      </c>
      <c r="V262" s="54" t="s">
        <v>186</v>
      </c>
      <c r="W262" s="1">
        <v>43677</v>
      </c>
      <c r="X262" t="s">
        <v>377</v>
      </c>
      <c r="Y262" t="s">
        <v>378</v>
      </c>
      <c r="Z262" t="s">
        <v>1005</v>
      </c>
      <c r="AA262" t="s">
        <v>1006</v>
      </c>
    </row>
    <row r="263" spans="19:27" x14ac:dyDescent="0.35">
      <c r="S263">
        <v>2</v>
      </c>
      <c r="T263" s="54" t="s">
        <v>187</v>
      </c>
      <c r="U263" s="54" t="s">
        <v>188</v>
      </c>
      <c r="V263" s="54" t="s">
        <v>186</v>
      </c>
      <c r="W263" s="1">
        <v>43677</v>
      </c>
      <c r="X263" t="s">
        <v>379</v>
      </c>
      <c r="Y263" t="s">
        <v>380</v>
      </c>
      <c r="Z263" t="s">
        <v>1007</v>
      </c>
      <c r="AA263" t="s">
        <v>1008</v>
      </c>
    </row>
    <row r="264" spans="19:27" x14ac:dyDescent="0.35">
      <c r="S264">
        <v>2</v>
      </c>
      <c r="T264" s="54" t="s">
        <v>187</v>
      </c>
      <c r="U264" s="54" t="s">
        <v>188</v>
      </c>
      <c r="V264" s="54" t="s">
        <v>186</v>
      </c>
      <c r="W264" s="1">
        <v>43677</v>
      </c>
      <c r="X264" t="s">
        <v>381</v>
      </c>
      <c r="Y264" t="s">
        <v>382</v>
      </c>
      <c r="Z264" t="s">
        <v>1009</v>
      </c>
      <c r="AA264" t="s">
        <v>1010</v>
      </c>
    </row>
    <row r="265" spans="19:27" x14ac:dyDescent="0.35">
      <c r="S265">
        <v>2</v>
      </c>
      <c r="T265" s="54" t="s">
        <v>187</v>
      </c>
      <c r="U265" s="54" t="s">
        <v>188</v>
      </c>
      <c r="V265" s="54" t="s">
        <v>186</v>
      </c>
      <c r="W265" s="1">
        <v>43677</v>
      </c>
      <c r="X265" t="s">
        <v>383</v>
      </c>
      <c r="Y265" t="s">
        <v>384</v>
      </c>
      <c r="Z265" t="s">
        <v>1011</v>
      </c>
      <c r="AA265" t="s">
        <v>1012</v>
      </c>
    </row>
    <row r="266" spans="19:27" x14ac:dyDescent="0.35">
      <c r="S266">
        <v>2</v>
      </c>
      <c r="T266" s="54" t="s">
        <v>187</v>
      </c>
      <c r="U266" s="54" t="s">
        <v>188</v>
      </c>
      <c r="V266" s="54" t="s">
        <v>186</v>
      </c>
      <c r="W266" s="1">
        <v>43677</v>
      </c>
      <c r="X266" t="s">
        <v>385</v>
      </c>
      <c r="Y266" t="s">
        <v>386</v>
      </c>
      <c r="Z266" t="s">
        <v>837</v>
      </c>
      <c r="AA266" t="s">
        <v>838</v>
      </c>
    </row>
    <row r="267" spans="19:27" x14ac:dyDescent="0.35">
      <c r="S267">
        <v>2</v>
      </c>
      <c r="T267" s="54" t="s">
        <v>187</v>
      </c>
      <c r="U267" s="54" t="s">
        <v>188</v>
      </c>
      <c r="V267" s="54" t="s">
        <v>186</v>
      </c>
      <c r="W267" s="1">
        <v>43677</v>
      </c>
      <c r="X267" t="s">
        <v>387</v>
      </c>
      <c r="Y267" t="s">
        <v>388</v>
      </c>
      <c r="Z267" t="s">
        <v>1013</v>
      </c>
      <c r="AA267" t="s">
        <v>1014</v>
      </c>
    </row>
    <row r="268" spans="19:27" x14ac:dyDescent="0.35">
      <c r="S268">
        <v>2</v>
      </c>
      <c r="T268" s="54" t="s">
        <v>187</v>
      </c>
      <c r="U268" s="54" t="s">
        <v>188</v>
      </c>
      <c r="V268" s="54" t="s">
        <v>186</v>
      </c>
      <c r="W268" s="1">
        <v>43677</v>
      </c>
      <c r="X268" t="s">
        <v>389</v>
      </c>
      <c r="Y268" t="s">
        <v>390</v>
      </c>
      <c r="Z268" t="s">
        <v>847</v>
      </c>
      <c r="AA268" t="s">
        <v>848</v>
      </c>
    </row>
    <row r="269" spans="19:27" x14ac:dyDescent="0.35">
      <c r="S269">
        <v>2</v>
      </c>
      <c r="T269" s="54" t="s">
        <v>187</v>
      </c>
      <c r="U269" s="54" t="s">
        <v>188</v>
      </c>
      <c r="V269" s="54" t="s">
        <v>186</v>
      </c>
      <c r="W269" s="1">
        <v>43677</v>
      </c>
      <c r="X269" t="s">
        <v>391</v>
      </c>
      <c r="Y269" t="s">
        <v>392</v>
      </c>
      <c r="Z269" t="s">
        <v>1015</v>
      </c>
      <c r="AA269" t="s">
        <v>1016</v>
      </c>
    </row>
    <row r="270" spans="19:27" x14ac:dyDescent="0.35">
      <c r="S270">
        <v>2</v>
      </c>
      <c r="T270" s="54" t="s">
        <v>187</v>
      </c>
      <c r="U270" s="54" t="s">
        <v>188</v>
      </c>
      <c r="V270" s="54" t="s">
        <v>186</v>
      </c>
      <c r="W270" s="1">
        <v>43677</v>
      </c>
      <c r="X270" t="s">
        <v>393</v>
      </c>
      <c r="Y270" t="s">
        <v>394</v>
      </c>
      <c r="Z270" t="s">
        <v>1017</v>
      </c>
      <c r="AA270" t="s">
        <v>1018</v>
      </c>
    </row>
    <row r="271" spans="19:27" x14ac:dyDescent="0.35">
      <c r="S271">
        <v>2</v>
      </c>
      <c r="T271" s="54" t="s">
        <v>187</v>
      </c>
      <c r="U271" s="54" t="s">
        <v>188</v>
      </c>
      <c r="V271" s="54" t="s">
        <v>186</v>
      </c>
      <c r="W271" s="1">
        <v>43677</v>
      </c>
      <c r="X271" t="s">
        <v>395</v>
      </c>
      <c r="Y271" t="s">
        <v>396</v>
      </c>
      <c r="Z271" t="s">
        <v>1019</v>
      </c>
      <c r="AA271" t="s">
        <v>1020</v>
      </c>
    </row>
    <row r="272" spans="19:27" x14ac:dyDescent="0.35">
      <c r="S272">
        <v>2</v>
      </c>
      <c r="T272" s="54" t="s">
        <v>187</v>
      </c>
      <c r="U272" s="54" t="s">
        <v>188</v>
      </c>
      <c r="V272" s="54" t="s">
        <v>186</v>
      </c>
      <c r="W272" s="1">
        <v>43677</v>
      </c>
      <c r="X272" t="s">
        <v>397</v>
      </c>
      <c r="Y272" t="s">
        <v>398</v>
      </c>
      <c r="Z272" t="s">
        <v>1021</v>
      </c>
      <c r="AA272" t="s">
        <v>1022</v>
      </c>
    </row>
    <row r="273" spans="19:27" x14ac:dyDescent="0.35">
      <c r="S273">
        <v>2</v>
      </c>
      <c r="T273" s="54" t="s">
        <v>187</v>
      </c>
      <c r="U273" s="54" t="s">
        <v>188</v>
      </c>
      <c r="V273" s="54" t="s">
        <v>186</v>
      </c>
      <c r="W273" s="1">
        <v>43677</v>
      </c>
      <c r="X273" t="s">
        <v>399</v>
      </c>
      <c r="Y273" t="s">
        <v>400</v>
      </c>
      <c r="Z273" t="s">
        <v>869</v>
      </c>
      <c r="AA273" t="s">
        <v>870</v>
      </c>
    </row>
    <row r="274" spans="19:27" x14ac:dyDescent="0.35">
      <c r="S274">
        <v>2</v>
      </c>
      <c r="T274" s="54" t="s">
        <v>187</v>
      </c>
      <c r="U274" s="54" t="s">
        <v>188</v>
      </c>
      <c r="V274" s="54" t="s">
        <v>186</v>
      </c>
      <c r="W274" s="1">
        <v>43677</v>
      </c>
      <c r="X274" t="s">
        <v>401</v>
      </c>
      <c r="Y274" t="s">
        <v>402</v>
      </c>
      <c r="Z274" t="s">
        <v>1023</v>
      </c>
      <c r="AA274" t="s">
        <v>1024</v>
      </c>
    </row>
    <row r="275" spans="19:27" x14ac:dyDescent="0.35">
      <c r="S275">
        <v>2</v>
      </c>
      <c r="T275" s="54" t="s">
        <v>187</v>
      </c>
      <c r="U275" s="54" t="s">
        <v>188</v>
      </c>
      <c r="V275" s="54" t="s">
        <v>186</v>
      </c>
      <c r="W275" s="1">
        <v>43677</v>
      </c>
      <c r="X275" t="s">
        <v>403</v>
      </c>
      <c r="Y275" t="s">
        <v>404</v>
      </c>
      <c r="Z275" t="s">
        <v>1025</v>
      </c>
      <c r="AA275" t="s">
        <v>1026</v>
      </c>
    </row>
    <row r="276" spans="19:27" x14ac:dyDescent="0.35">
      <c r="S276">
        <v>2</v>
      </c>
      <c r="T276" s="54" t="s">
        <v>187</v>
      </c>
      <c r="U276" s="54" t="s">
        <v>188</v>
      </c>
      <c r="V276" s="54" t="s">
        <v>186</v>
      </c>
      <c r="W276" s="1">
        <v>43677</v>
      </c>
      <c r="X276" t="s">
        <v>405</v>
      </c>
      <c r="Y276" t="s">
        <v>406</v>
      </c>
      <c r="Z276" t="s">
        <v>1027</v>
      </c>
      <c r="AA276" t="s">
        <v>1028</v>
      </c>
    </row>
    <row r="277" spans="19:27" x14ac:dyDescent="0.35">
      <c r="S277">
        <v>2</v>
      </c>
      <c r="T277" s="54" t="s">
        <v>187</v>
      </c>
      <c r="U277" s="54" t="s">
        <v>188</v>
      </c>
      <c r="V277" s="54" t="s">
        <v>186</v>
      </c>
      <c r="W277" s="1">
        <v>43677</v>
      </c>
      <c r="X277" t="s">
        <v>407</v>
      </c>
      <c r="Y277" t="s">
        <v>408</v>
      </c>
      <c r="Z277" t="s">
        <v>1029</v>
      </c>
      <c r="AA277" t="s">
        <v>1030</v>
      </c>
    </row>
    <row r="278" spans="19:27" x14ac:dyDescent="0.35">
      <c r="S278">
        <v>2</v>
      </c>
      <c r="T278" s="54" t="s">
        <v>187</v>
      </c>
      <c r="U278" s="54" t="s">
        <v>188</v>
      </c>
      <c r="V278" s="54" t="s">
        <v>186</v>
      </c>
      <c r="W278" s="1">
        <v>43677</v>
      </c>
      <c r="X278" t="s">
        <v>409</v>
      </c>
      <c r="Y278" t="s">
        <v>410</v>
      </c>
      <c r="Z278" t="s">
        <v>837</v>
      </c>
      <c r="AA278" t="s">
        <v>838</v>
      </c>
    </row>
    <row r="279" spans="19:27" x14ac:dyDescent="0.35">
      <c r="S279">
        <v>2</v>
      </c>
      <c r="T279" s="54" t="s">
        <v>187</v>
      </c>
      <c r="U279" s="54" t="s">
        <v>188</v>
      </c>
      <c r="V279" s="54" t="s">
        <v>186</v>
      </c>
      <c r="W279" s="1">
        <v>43677</v>
      </c>
      <c r="X279" t="s">
        <v>411</v>
      </c>
      <c r="Y279" t="s">
        <v>412</v>
      </c>
      <c r="Z279" t="s">
        <v>1031</v>
      </c>
      <c r="AA279" t="s">
        <v>1032</v>
      </c>
    </row>
    <row r="280" spans="19:27" x14ac:dyDescent="0.35">
      <c r="S280">
        <v>2</v>
      </c>
      <c r="T280" s="54" t="s">
        <v>187</v>
      </c>
      <c r="U280" s="54" t="s">
        <v>188</v>
      </c>
      <c r="V280" s="54" t="s">
        <v>186</v>
      </c>
      <c r="W280" s="1">
        <v>43677</v>
      </c>
      <c r="X280" t="s">
        <v>413</v>
      </c>
      <c r="Y280" t="s">
        <v>414</v>
      </c>
      <c r="Z280" t="s">
        <v>837</v>
      </c>
      <c r="AA280" t="s">
        <v>838</v>
      </c>
    </row>
    <row r="281" spans="19:27" x14ac:dyDescent="0.35">
      <c r="S281">
        <v>2</v>
      </c>
      <c r="T281" s="54" t="s">
        <v>187</v>
      </c>
      <c r="U281" s="54" t="s">
        <v>188</v>
      </c>
      <c r="V281" s="54" t="s">
        <v>186</v>
      </c>
      <c r="W281" s="1">
        <v>43677</v>
      </c>
      <c r="X281" t="s">
        <v>415</v>
      </c>
      <c r="Y281" t="s">
        <v>416</v>
      </c>
      <c r="Z281" t="s">
        <v>961</v>
      </c>
      <c r="AA281" t="s">
        <v>962</v>
      </c>
    </row>
    <row r="282" spans="19:27" x14ac:dyDescent="0.35">
      <c r="S282">
        <v>2</v>
      </c>
      <c r="T282" s="54" t="s">
        <v>187</v>
      </c>
      <c r="U282" s="54" t="s">
        <v>188</v>
      </c>
      <c r="V282" s="54" t="s">
        <v>186</v>
      </c>
      <c r="W282" s="1">
        <v>43677</v>
      </c>
      <c r="X282" t="s">
        <v>417</v>
      </c>
      <c r="Y282" t="s">
        <v>418</v>
      </c>
      <c r="Z282" t="s">
        <v>1033</v>
      </c>
      <c r="AA282" t="s">
        <v>1034</v>
      </c>
    </row>
    <row r="283" spans="19:27" x14ac:dyDescent="0.35">
      <c r="S283">
        <v>2</v>
      </c>
      <c r="T283" s="54" t="s">
        <v>187</v>
      </c>
      <c r="U283" s="54" t="s">
        <v>188</v>
      </c>
      <c r="V283" s="54" t="s">
        <v>186</v>
      </c>
      <c r="W283" s="1">
        <v>43677</v>
      </c>
      <c r="X283" t="s">
        <v>419</v>
      </c>
      <c r="Y283" t="s">
        <v>420</v>
      </c>
      <c r="Z283" t="s">
        <v>1035</v>
      </c>
      <c r="AA283" t="s">
        <v>1036</v>
      </c>
    </row>
    <row r="284" spans="19:27" x14ac:dyDescent="0.35">
      <c r="S284">
        <v>2</v>
      </c>
      <c r="T284" s="54" t="s">
        <v>187</v>
      </c>
      <c r="U284" s="54" t="s">
        <v>188</v>
      </c>
      <c r="V284" s="54" t="s">
        <v>186</v>
      </c>
      <c r="W284" s="1">
        <v>43677</v>
      </c>
      <c r="X284" t="s">
        <v>421</v>
      </c>
      <c r="Y284" t="s">
        <v>422</v>
      </c>
      <c r="Z284" t="s">
        <v>1037</v>
      </c>
      <c r="AA284" t="s">
        <v>1038</v>
      </c>
    </row>
    <row r="285" spans="19:27" x14ac:dyDescent="0.35">
      <c r="S285">
        <v>2</v>
      </c>
      <c r="T285" s="54" t="s">
        <v>187</v>
      </c>
      <c r="U285" s="54" t="s">
        <v>188</v>
      </c>
      <c r="V285" s="54" t="s">
        <v>186</v>
      </c>
      <c r="W285" s="1">
        <v>43677</v>
      </c>
      <c r="X285" t="s">
        <v>423</v>
      </c>
      <c r="Y285" t="s">
        <v>424</v>
      </c>
      <c r="Z285" t="s">
        <v>1039</v>
      </c>
      <c r="AA285" t="s">
        <v>1040</v>
      </c>
    </row>
    <row r="286" spans="19:27" x14ac:dyDescent="0.35">
      <c r="S286">
        <v>2</v>
      </c>
      <c r="T286" s="54" t="s">
        <v>187</v>
      </c>
      <c r="U286" s="54" t="s">
        <v>188</v>
      </c>
      <c r="V286" s="54" t="s">
        <v>186</v>
      </c>
      <c r="W286" s="1">
        <v>43677</v>
      </c>
      <c r="X286" t="s">
        <v>425</v>
      </c>
      <c r="Y286" t="s">
        <v>426</v>
      </c>
      <c r="Z286" t="s">
        <v>1041</v>
      </c>
      <c r="AA286" t="s">
        <v>1042</v>
      </c>
    </row>
    <row r="287" spans="19:27" x14ac:dyDescent="0.35">
      <c r="S287">
        <v>2</v>
      </c>
      <c r="T287" s="54" t="s">
        <v>187</v>
      </c>
      <c r="U287" s="54" t="s">
        <v>188</v>
      </c>
      <c r="V287" s="54" t="s">
        <v>186</v>
      </c>
      <c r="W287" s="1">
        <v>43677</v>
      </c>
      <c r="X287" t="s">
        <v>427</v>
      </c>
      <c r="Y287" t="s">
        <v>428</v>
      </c>
      <c r="Z287" t="s">
        <v>1043</v>
      </c>
      <c r="AA287" t="s">
        <v>1044</v>
      </c>
    </row>
    <row r="288" spans="19:27" x14ac:dyDescent="0.35">
      <c r="S288">
        <v>2</v>
      </c>
      <c r="T288" s="54" t="s">
        <v>187</v>
      </c>
      <c r="U288" s="54" t="s">
        <v>188</v>
      </c>
      <c r="V288" s="54" t="s">
        <v>186</v>
      </c>
      <c r="W288" s="1">
        <v>43677</v>
      </c>
      <c r="X288" t="s">
        <v>429</v>
      </c>
      <c r="Y288" t="s">
        <v>430</v>
      </c>
      <c r="Z288" t="s">
        <v>1045</v>
      </c>
      <c r="AA288" t="s">
        <v>1046</v>
      </c>
    </row>
    <row r="289" spans="19:27" x14ac:dyDescent="0.35">
      <c r="S289">
        <v>2</v>
      </c>
      <c r="T289" s="54" t="s">
        <v>187</v>
      </c>
      <c r="U289" s="54" t="s">
        <v>188</v>
      </c>
      <c r="V289" s="54" t="s">
        <v>186</v>
      </c>
      <c r="W289" s="1">
        <v>43677</v>
      </c>
      <c r="X289" t="s">
        <v>431</v>
      </c>
      <c r="Y289" t="s">
        <v>432</v>
      </c>
      <c r="Z289" t="s">
        <v>1047</v>
      </c>
      <c r="AA289" t="s">
        <v>1048</v>
      </c>
    </row>
    <row r="290" spans="19:27" x14ac:dyDescent="0.35">
      <c r="S290">
        <v>2</v>
      </c>
      <c r="T290" s="54" t="s">
        <v>187</v>
      </c>
      <c r="U290" s="54" t="s">
        <v>188</v>
      </c>
      <c r="V290" s="54" t="s">
        <v>186</v>
      </c>
      <c r="W290" s="1">
        <v>43677</v>
      </c>
      <c r="X290" t="s">
        <v>433</v>
      </c>
      <c r="Y290" t="s">
        <v>434</v>
      </c>
      <c r="Z290" t="s">
        <v>1049</v>
      </c>
      <c r="AA290" t="s">
        <v>1050</v>
      </c>
    </row>
    <row r="291" spans="19:27" x14ac:dyDescent="0.35">
      <c r="S291">
        <v>2</v>
      </c>
      <c r="T291" s="54" t="s">
        <v>187</v>
      </c>
      <c r="U291" s="54" t="s">
        <v>188</v>
      </c>
      <c r="V291" s="54" t="s">
        <v>186</v>
      </c>
      <c r="W291" s="1">
        <v>43677</v>
      </c>
      <c r="X291" t="s">
        <v>435</v>
      </c>
      <c r="Y291" t="s">
        <v>436</v>
      </c>
      <c r="Z291" t="s">
        <v>1051</v>
      </c>
      <c r="AA291" t="s">
        <v>1052</v>
      </c>
    </row>
    <row r="292" spans="19:27" x14ac:dyDescent="0.35">
      <c r="S292">
        <v>2</v>
      </c>
      <c r="T292" s="54" t="s">
        <v>187</v>
      </c>
      <c r="U292" s="54" t="s">
        <v>188</v>
      </c>
      <c r="V292" s="54" t="s">
        <v>186</v>
      </c>
      <c r="W292" s="1">
        <v>43677</v>
      </c>
      <c r="X292" t="s">
        <v>437</v>
      </c>
      <c r="Y292" t="s">
        <v>438</v>
      </c>
      <c r="Z292" t="s">
        <v>1053</v>
      </c>
      <c r="AA292" t="s">
        <v>1054</v>
      </c>
    </row>
    <row r="293" spans="19:27" x14ac:dyDescent="0.35">
      <c r="S293">
        <v>2</v>
      </c>
      <c r="T293" s="54" t="s">
        <v>187</v>
      </c>
      <c r="U293" s="54" t="s">
        <v>188</v>
      </c>
      <c r="V293" s="54" t="s">
        <v>186</v>
      </c>
      <c r="W293" s="1">
        <v>43677</v>
      </c>
      <c r="X293" t="s">
        <v>439</v>
      </c>
      <c r="Y293" t="s">
        <v>440</v>
      </c>
      <c r="Z293" t="s">
        <v>1055</v>
      </c>
      <c r="AA293" t="s">
        <v>1056</v>
      </c>
    </row>
    <row r="294" spans="19:27" x14ac:dyDescent="0.35">
      <c r="S294">
        <v>2</v>
      </c>
      <c r="T294" s="54" t="s">
        <v>187</v>
      </c>
      <c r="U294" s="54" t="s">
        <v>188</v>
      </c>
      <c r="V294" s="54" t="s">
        <v>186</v>
      </c>
      <c r="W294" s="1">
        <v>43677</v>
      </c>
      <c r="X294" t="s">
        <v>441</v>
      </c>
      <c r="Y294" t="s">
        <v>442</v>
      </c>
      <c r="Z294" t="s">
        <v>1057</v>
      </c>
      <c r="AA294" t="s">
        <v>1058</v>
      </c>
    </row>
    <row r="295" spans="19:27" x14ac:dyDescent="0.35">
      <c r="S295">
        <v>2</v>
      </c>
      <c r="T295" s="54" t="s">
        <v>187</v>
      </c>
      <c r="U295" s="54" t="s">
        <v>188</v>
      </c>
      <c r="V295" s="54" t="s">
        <v>186</v>
      </c>
      <c r="W295" s="1">
        <v>43677</v>
      </c>
      <c r="X295" t="s">
        <v>443</v>
      </c>
      <c r="Y295" t="s">
        <v>444</v>
      </c>
      <c r="Z295" t="s">
        <v>1059</v>
      </c>
      <c r="AA295" t="s">
        <v>1060</v>
      </c>
    </row>
    <row r="296" spans="19:27" x14ac:dyDescent="0.35">
      <c r="S296">
        <v>2</v>
      </c>
      <c r="T296" s="54" t="s">
        <v>187</v>
      </c>
      <c r="U296" s="54" t="s">
        <v>188</v>
      </c>
      <c r="V296" s="54" t="s">
        <v>186</v>
      </c>
      <c r="W296" s="1">
        <v>43677</v>
      </c>
      <c r="X296" t="s">
        <v>445</v>
      </c>
      <c r="Y296" t="s">
        <v>446</v>
      </c>
      <c r="Z296" t="s">
        <v>1061</v>
      </c>
      <c r="AA296" t="s">
        <v>1062</v>
      </c>
    </row>
    <row r="297" spans="19:27" x14ac:dyDescent="0.35">
      <c r="S297">
        <v>2</v>
      </c>
      <c r="T297" s="54" t="s">
        <v>187</v>
      </c>
      <c r="U297" s="54" t="s">
        <v>188</v>
      </c>
      <c r="V297" s="54" t="s">
        <v>186</v>
      </c>
      <c r="W297" s="1">
        <v>43677</v>
      </c>
      <c r="X297" t="s">
        <v>447</v>
      </c>
      <c r="Y297" t="s">
        <v>448</v>
      </c>
      <c r="Z297" t="s">
        <v>1063</v>
      </c>
      <c r="AA297" t="s">
        <v>1064</v>
      </c>
    </row>
    <row r="298" spans="19:27" x14ac:dyDescent="0.35">
      <c r="S298">
        <v>2</v>
      </c>
      <c r="T298" s="54" t="s">
        <v>187</v>
      </c>
      <c r="U298" s="54" t="s">
        <v>188</v>
      </c>
      <c r="V298" s="54" t="s">
        <v>186</v>
      </c>
      <c r="W298" s="1">
        <v>43677</v>
      </c>
      <c r="X298" t="s">
        <v>449</v>
      </c>
      <c r="Y298" t="s">
        <v>450</v>
      </c>
      <c r="Z298" t="s">
        <v>1065</v>
      </c>
      <c r="AA298" t="s">
        <v>1066</v>
      </c>
    </row>
    <row r="299" spans="19:27" x14ac:dyDescent="0.35">
      <c r="S299">
        <v>2</v>
      </c>
      <c r="T299" s="54" t="s">
        <v>187</v>
      </c>
      <c r="U299" s="54" t="s">
        <v>188</v>
      </c>
      <c r="V299" s="54" t="s">
        <v>186</v>
      </c>
      <c r="W299" s="1">
        <v>43677</v>
      </c>
      <c r="X299" t="s">
        <v>451</v>
      </c>
      <c r="Y299" t="s">
        <v>452</v>
      </c>
      <c r="Z299" t="s">
        <v>1067</v>
      </c>
      <c r="AA299" t="s">
        <v>1068</v>
      </c>
    </row>
    <row r="300" spans="19:27" x14ac:dyDescent="0.35">
      <c r="S300">
        <v>2</v>
      </c>
      <c r="T300" s="54" t="s">
        <v>187</v>
      </c>
      <c r="U300" s="54" t="s">
        <v>188</v>
      </c>
      <c r="V300" s="54" t="s">
        <v>186</v>
      </c>
      <c r="W300" s="1">
        <v>43677</v>
      </c>
      <c r="X300" t="s">
        <v>453</v>
      </c>
      <c r="Y300" t="s">
        <v>454</v>
      </c>
      <c r="Z300" t="s">
        <v>1069</v>
      </c>
      <c r="AA300" t="s">
        <v>1070</v>
      </c>
    </row>
    <row r="301" spans="19:27" x14ac:dyDescent="0.35">
      <c r="S301">
        <v>2</v>
      </c>
      <c r="T301" s="54" t="s">
        <v>187</v>
      </c>
      <c r="U301" s="54" t="s">
        <v>188</v>
      </c>
      <c r="V301" s="54" t="s">
        <v>186</v>
      </c>
      <c r="W301" s="1">
        <v>43677</v>
      </c>
      <c r="X301" t="s">
        <v>455</v>
      </c>
      <c r="Y301" t="s">
        <v>456</v>
      </c>
      <c r="Z301" t="s">
        <v>1071</v>
      </c>
      <c r="AA301" t="s">
        <v>1072</v>
      </c>
    </row>
    <row r="302" spans="19:27" x14ac:dyDescent="0.35">
      <c r="S302">
        <v>2</v>
      </c>
      <c r="T302" s="54" t="s">
        <v>187</v>
      </c>
      <c r="U302" s="54" t="s">
        <v>188</v>
      </c>
      <c r="V302" s="54" t="s">
        <v>186</v>
      </c>
      <c r="W302" s="1">
        <v>43677</v>
      </c>
      <c r="X302" t="s">
        <v>457</v>
      </c>
      <c r="Y302" t="s">
        <v>458</v>
      </c>
      <c r="Z302" t="s">
        <v>1073</v>
      </c>
      <c r="AA302" t="s">
        <v>1074</v>
      </c>
    </row>
    <row r="303" spans="19:27" x14ac:dyDescent="0.35">
      <c r="S303">
        <v>2</v>
      </c>
      <c r="T303" s="54" t="s">
        <v>187</v>
      </c>
      <c r="U303" s="54" t="s">
        <v>188</v>
      </c>
      <c r="V303" s="54" t="s">
        <v>186</v>
      </c>
      <c r="W303" s="1">
        <v>43677</v>
      </c>
      <c r="X303" t="s">
        <v>459</v>
      </c>
      <c r="Y303" t="s">
        <v>460</v>
      </c>
      <c r="Z303" t="s">
        <v>1075</v>
      </c>
      <c r="AA303" t="s">
        <v>1076</v>
      </c>
    </row>
    <row r="304" spans="19:27" x14ac:dyDescent="0.35">
      <c r="S304">
        <v>2</v>
      </c>
      <c r="T304" s="54" t="s">
        <v>187</v>
      </c>
      <c r="U304" s="54" t="s">
        <v>188</v>
      </c>
      <c r="V304" s="54" t="s">
        <v>186</v>
      </c>
      <c r="W304" s="1">
        <v>43677</v>
      </c>
      <c r="X304" t="s">
        <v>461</v>
      </c>
      <c r="Y304" t="s">
        <v>462</v>
      </c>
      <c r="Z304" t="s">
        <v>1077</v>
      </c>
      <c r="AA304" t="s">
        <v>1078</v>
      </c>
    </row>
    <row r="305" spans="19:27" x14ac:dyDescent="0.35">
      <c r="S305">
        <v>2</v>
      </c>
      <c r="T305" s="54" t="s">
        <v>187</v>
      </c>
      <c r="U305" s="54" t="s">
        <v>188</v>
      </c>
      <c r="V305" s="54" t="s">
        <v>186</v>
      </c>
      <c r="W305" s="1">
        <v>43677</v>
      </c>
      <c r="X305" t="s">
        <v>463</v>
      </c>
      <c r="Y305" t="s">
        <v>464</v>
      </c>
      <c r="Z305" t="s">
        <v>1079</v>
      </c>
      <c r="AA305" t="s">
        <v>1080</v>
      </c>
    </row>
    <row r="306" spans="19:27" x14ac:dyDescent="0.35">
      <c r="S306">
        <v>2</v>
      </c>
      <c r="T306" s="54" t="s">
        <v>187</v>
      </c>
      <c r="U306" s="54" t="s">
        <v>188</v>
      </c>
      <c r="V306" s="54" t="s">
        <v>186</v>
      </c>
      <c r="W306" s="1">
        <v>43677</v>
      </c>
      <c r="X306" t="s">
        <v>465</v>
      </c>
      <c r="Y306" t="s">
        <v>466</v>
      </c>
      <c r="Z306" t="s">
        <v>1081</v>
      </c>
      <c r="AA306" t="s">
        <v>1082</v>
      </c>
    </row>
    <row r="307" spans="19:27" x14ac:dyDescent="0.35">
      <c r="S307">
        <v>2</v>
      </c>
      <c r="T307" s="54" t="s">
        <v>187</v>
      </c>
      <c r="U307" s="54" t="s">
        <v>188</v>
      </c>
      <c r="V307" s="54" t="s">
        <v>186</v>
      </c>
      <c r="W307" s="1">
        <v>43677</v>
      </c>
      <c r="X307" t="s">
        <v>467</v>
      </c>
      <c r="Y307" t="s">
        <v>468</v>
      </c>
      <c r="Z307" t="s">
        <v>1083</v>
      </c>
      <c r="AA307" t="s">
        <v>1084</v>
      </c>
    </row>
    <row r="308" spans="19:27" x14ac:dyDescent="0.35">
      <c r="S308">
        <v>2</v>
      </c>
      <c r="T308" s="54" t="s">
        <v>187</v>
      </c>
      <c r="U308" s="54" t="s">
        <v>188</v>
      </c>
      <c r="V308" s="54" t="s">
        <v>186</v>
      </c>
      <c r="W308" s="1">
        <v>43677</v>
      </c>
      <c r="X308" t="s">
        <v>469</v>
      </c>
      <c r="Y308" t="s">
        <v>470</v>
      </c>
      <c r="Z308" t="s">
        <v>869</v>
      </c>
      <c r="AA308" t="s">
        <v>870</v>
      </c>
    </row>
    <row r="309" spans="19:27" x14ac:dyDescent="0.35">
      <c r="S309">
        <v>2</v>
      </c>
      <c r="T309" s="54" t="s">
        <v>187</v>
      </c>
      <c r="U309" s="54" t="s">
        <v>188</v>
      </c>
      <c r="V309" s="54" t="s">
        <v>186</v>
      </c>
      <c r="W309" s="1">
        <v>43677</v>
      </c>
      <c r="X309" t="s">
        <v>471</v>
      </c>
      <c r="Y309" t="s">
        <v>472</v>
      </c>
      <c r="Z309" t="s">
        <v>1085</v>
      </c>
      <c r="AA309" t="s">
        <v>1086</v>
      </c>
    </row>
    <row r="310" spans="19:27" x14ac:dyDescent="0.35">
      <c r="S310">
        <v>2</v>
      </c>
      <c r="T310" s="54" t="s">
        <v>187</v>
      </c>
      <c r="U310" s="54" t="s">
        <v>188</v>
      </c>
      <c r="V310" s="54" t="s">
        <v>186</v>
      </c>
      <c r="W310" s="1">
        <v>43677</v>
      </c>
      <c r="X310" t="s">
        <v>473</v>
      </c>
      <c r="Y310" t="s">
        <v>474</v>
      </c>
      <c r="Z310" t="s">
        <v>1087</v>
      </c>
      <c r="AA310" t="s">
        <v>1088</v>
      </c>
    </row>
    <row r="311" spans="19:27" x14ac:dyDescent="0.35">
      <c r="S311">
        <v>2</v>
      </c>
      <c r="T311" s="54" t="s">
        <v>187</v>
      </c>
      <c r="U311" s="54" t="s">
        <v>188</v>
      </c>
      <c r="V311" s="54" t="s">
        <v>186</v>
      </c>
      <c r="W311" s="1">
        <v>43677</v>
      </c>
      <c r="X311" t="s">
        <v>475</v>
      </c>
      <c r="Y311" t="s">
        <v>476</v>
      </c>
      <c r="Z311" t="s">
        <v>841</v>
      </c>
      <c r="AA311" t="s">
        <v>842</v>
      </c>
    </row>
    <row r="312" spans="19:27" x14ac:dyDescent="0.35">
      <c r="S312">
        <v>2</v>
      </c>
      <c r="T312" s="54" t="s">
        <v>187</v>
      </c>
      <c r="U312" s="54" t="s">
        <v>188</v>
      </c>
      <c r="V312" s="54" t="s">
        <v>186</v>
      </c>
      <c r="W312" s="1">
        <v>43677</v>
      </c>
      <c r="X312" t="s">
        <v>477</v>
      </c>
      <c r="Y312" t="s">
        <v>478</v>
      </c>
      <c r="Z312" t="s">
        <v>1089</v>
      </c>
      <c r="AA312" t="s">
        <v>1090</v>
      </c>
    </row>
    <row r="313" spans="19:27" x14ac:dyDescent="0.35">
      <c r="S313">
        <v>2</v>
      </c>
      <c r="T313" s="54" t="s">
        <v>187</v>
      </c>
      <c r="U313" s="54" t="s">
        <v>188</v>
      </c>
      <c r="V313" s="54" t="s">
        <v>186</v>
      </c>
      <c r="W313" s="1">
        <v>43677</v>
      </c>
      <c r="X313" t="s">
        <v>479</v>
      </c>
      <c r="Y313" t="s">
        <v>480</v>
      </c>
      <c r="Z313" t="s">
        <v>1091</v>
      </c>
      <c r="AA313" t="s">
        <v>1092</v>
      </c>
    </row>
    <row r="314" spans="19:27" x14ac:dyDescent="0.35">
      <c r="S314">
        <v>2</v>
      </c>
      <c r="T314" s="54" t="s">
        <v>187</v>
      </c>
      <c r="U314" s="54" t="s">
        <v>188</v>
      </c>
      <c r="V314" s="54" t="s">
        <v>186</v>
      </c>
      <c r="W314" s="1">
        <v>43677</v>
      </c>
      <c r="X314" t="s">
        <v>481</v>
      </c>
      <c r="Y314" t="s">
        <v>482</v>
      </c>
      <c r="Z314" t="s">
        <v>1093</v>
      </c>
      <c r="AA314" t="s">
        <v>1094</v>
      </c>
    </row>
    <row r="315" spans="19:27" x14ac:dyDescent="0.35">
      <c r="S315">
        <v>2</v>
      </c>
      <c r="T315" s="54" t="s">
        <v>187</v>
      </c>
      <c r="U315" s="54" t="s">
        <v>188</v>
      </c>
      <c r="V315" s="54" t="s">
        <v>186</v>
      </c>
      <c r="W315" s="1">
        <v>43677</v>
      </c>
      <c r="X315" t="s">
        <v>483</v>
      </c>
      <c r="Y315" t="s">
        <v>484</v>
      </c>
      <c r="Z315" t="s">
        <v>1095</v>
      </c>
      <c r="AA315" t="s">
        <v>1096</v>
      </c>
    </row>
    <row r="316" spans="19:27" x14ac:dyDescent="0.35">
      <c r="S316">
        <v>2</v>
      </c>
      <c r="T316" s="54" t="s">
        <v>187</v>
      </c>
      <c r="U316" s="54" t="s">
        <v>188</v>
      </c>
      <c r="V316" s="54" t="s">
        <v>186</v>
      </c>
      <c r="W316" s="1">
        <v>43677</v>
      </c>
      <c r="X316" t="s">
        <v>485</v>
      </c>
      <c r="Y316" t="s">
        <v>486</v>
      </c>
      <c r="Z316" t="s">
        <v>1097</v>
      </c>
      <c r="AA316" t="s">
        <v>1098</v>
      </c>
    </row>
    <row r="317" spans="19:27" x14ac:dyDescent="0.35">
      <c r="S317">
        <v>2</v>
      </c>
      <c r="T317" s="54" t="s">
        <v>187</v>
      </c>
      <c r="U317" s="54" t="s">
        <v>188</v>
      </c>
      <c r="V317" s="54" t="s">
        <v>186</v>
      </c>
      <c r="W317" s="1">
        <v>43677</v>
      </c>
      <c r="X317" t="s">
        <v>487</v>
      </c>
      <c r="Y317" t="s">
        <v>488</v>
      </c>
      <c r="Z317" t="s">
        <v>1099</v>
      </c>
      <c r="AA317" t="s">
        <v>1100</v>
      </c>
    </row>
    <row r="318" spans="19:27" x14ac:dyDescent="0.35">
      <c r="S318">
        <v>2</v>
      </c>
      <c r="T318" s="54" t="s">
        <v>187</v>
      </c>
      <c r="U318" s="54" t="s">
        <v>188</v>
      </c>
      <c r="V318" s="54" t="s">
        <v>186</v>
      </c>
      <c r="W318" s="1">
        <v>43677</v>
      </c>
      <c r="X318" t="s">
        <v>489</v>
      </c>
      <c r="Y318" t="s">
        <v>490</v>
      </c>
      <c r="Z318" t="s">
        <v>1101</v>
      </c>
      <c r="AA318" t="s">
        <v>1102</v>
      </c>
    </row>
    <row r="319" spans="19:27" x14ac:dyDescent="0.35">
      <c r="S319">
        <v>2</v>
      </c>
      <c r="T319" s="54" t="s">
        <v>187</v>
      </c>
      <c r="U319" s="54" t="s">
        <v>188</v>
      </c>
      <c r="V319" s="54" t="s">
        <v>186</v>
      </c>
      <c r="W319" s="1">
        <v>43677</v>
      </c>
      <c r="X319" t="s">
        <v>491</v>
      </c>
      <c r="Y319" t="s">
        <v>492</v>
      </c>
      <c r="Z319" t="s">
        <v>1103</v>
      </c>
      <c r="AA319" t="s">
        <v>1104</v>
      </c>
    </row>
    <row r="320" spans="19:27" x14ac:dyDescent="0.35">
      <c r="S320">
        <v>2</v>
      </c>
      <c r="T320" s="54" t="s">
        <v>187</v>
      </c>
      <c r="U320" s="54" t="s">
        <v>188</v>
      </c>
      <c r="V320" s="54" t="s">
        <v>186</v>
      </c>
      <c r="W320" s="1">
        <v>43677</v>
      </c>
      <c r="X320" t="s">
        <v>493</v>
      </c>
      <c r="Y320" t="s">
        <v>494</v>
      </c>
      <c r="Z320" t="s">
        <v>869</v>
      </c>
      <c r="AA320" t="s">
        <v>870</v>
      </c>
    </row>
    <row r="321" spans="19:27" x14ac:dyDescent="0.35">
      <c r="S321">
        <v>2</v>
      </c>
      <c r="T321" s="54" t="s">
        <v>187</v>
      </c>
      <c r="U321" s="54" t="s">
        <v>188</v>
      </c>
      <c r="V321" s="54" t="s">
        <v>186</v>
      </c>
      <c r="W321" s="1">
        <v>43677</v>
      </c>
      <c r="X321" t="s">
        <v>495</v>
      </c>
      <c r="Y321" t="s">
        <v>496</v>
      </c>
      <c r="Z321" t="s">
        <v>1105</v>
      </c>
      <c r="AA321" t="s">
        <v>1106</v>
      </c>
    </row>
    <row r="322" spans="19:27" x14ac:dyDescent="0.35">
      <c r="S322">
        <v>2</v>
      </c>
      <c r="T322" s="54" t="s">
        <v>187</v>
      </c>
      <c r="U322" s="54" t="s">
        <v>188</v>
      </c>
      <c r="V322" s="54" t="s">
        <v>186</v>
      </c>
      <c r="W322" s="1">
        <v>43677</v>
      </c>
      <c r="X322" t="s">
        <v>497</v>
      </c>
      <c r="Y322" t="s">
        <v>498</v>
      </c>
      <c r="Z322" t="s">
        <v>1107</v>
      </c>
      <c r="AA322" t="s">
        <v>1108</v>
      </c>
    </row>
    <row r="323" spans="19:27" x14ac:dyDescent="0.35">
      <c r="S323">
        <v>2</v>
      </c>
      <c r="T323" s="54" t="s">
        <v>187</v>
      </c>
      <c r="U323" s="54" t="s">
        <v>188</v>
      </c>
      <c r="V323" s="54" t="s">
        <v>186</v>
      </c>
      <c r="W323" s="1">
        <v>43677</v>
      </c>
      <c r="X323" t="s">
        <v>499</v>
      </c>
      <c r="Y323" t="s">
        <v>500</v>
      </c>
      <c r="Z323" t="s">
        <v>1109</v>
      </c>
      <c r="AA323" t="s">
        <v>1110</v>
      </c>
    </row>
    <row r="324" spans="19:27" x14ac:dyDescent="0.35">
      <c r="S324">
        <v>2</v>
      </c>
      <c r="T324" s="54" t="s">
        <v>187</v>
      </c>
      <c r="U324" s="54" t="s">
        <v>188</v>
      </c>
      <c r="V324" s="54" t="s">
        <v>186</v>
      </c>
      <c r="W324" s="1">
        <v>43677</v>
      </c>
      <c r="X324" t="s">
        <v>501</v>
      </c>
      <c r="Y324" t="s">
        <v>502</v>
      </c>
      <c r="Z324" t="s">
        <v>1111</v>
      </c>
      <c r="AA324" t="s">
        <v>1112</v>
      </c>
    </row>
    <row r="325" spans="19:27" x14ac:dyDescent="0.35">
      <c r="S325">
        <v>2</v>
      </c>
      <c r="T325" s="54" t="s">
        <v>187</v>
      </c>
      <c r="U325" s="54" t="s">
        <v>188</v>
      </c>
      <c r="V325" s="54" t="s">
        <v>186</v>
      </c>
      <c r="W325" s="1">
        <v>43677</v>
      </c>
      <c r="X325" t="s">
        <v>503</v>
      </c>
      <c r="Y325" t="s">
        <v>504</v>
      </c>
      <c r="Z325" t="s">
        <v>837</v>
      </c>
      <c r="AA325" t="s">
        <v>838</v>
      </c>
    </row>
    <row r="326" spans="19:27" x14ac:dyDescent="0.35">
      <c r="S326">
        <v>2</v>
      </c>
      <c r="T326" s="54" t="s">
        <v>187</v>
      </c>
      <c r="U326" s="54" t="s">
        <v>188</v>
      </c>
      <c r="V326" s="54" t="s">
        <v>186</v>
      </c>
      <c r="W326" s="1">
        <v>43677</v>
      </c>
      <c r="X326" t="s">
        <v>505</v>
      </c>
      <c r="Y326" t="s">
        <v>506</v>
      </c>
      <c r="Z326" t="s">
        <v>1113</v>
      </c>
      <c r="AA326" t="s">
        <v>1114</v>
      </c>
    </row>
    <row r="327" spans="19:27" x14ac:dyDescent="0.35">
      <c r="S327">
        <v>2</v>
      </c>
      <c r="T327" s="54" t="s">
        <v>187</v>
      </c>
      <c r="U327" s="54" t="s">
        <v>188</v>
      </c>
      <c r="V327" s="54" t="s">
        <v>186</v>
      </c>
      <c r="W327" s="1">
        <v>43677</v>
      </c>
      <c r="X327" t="s">
        <v>507</v>
      </c>
      <c r="Y327" t="s">
        <v>508</v>
      </c>
      <c r="Z327" t="s">
        <v>1115</v>
      </c>
      <c r="AA327" t="s">
        <v>1116</v>
      </c>
    </row>
    <row r="328" spans="19:27" x14ac:dyDescent="0.35">
      <c r="S328">
        <v>2</v>
      </c>
      <c r="T328" s="54" t="s">
        <v>187</v>
      </c>
      <c r="U328" s="54" t="s">
        <v>188</v>
      </c>
      <c r="V328" s="54" t="s">
        <v>186</v>
      </c>
      <c r="W328" s="1">
        <v>43677</v>
      </c>
      <c r="X328" t="s">
        <v>509</v>
      </c>
      <c r="Y328" t="s">
        <v>510</v>
      </c>
      <c r="Z328" t="s">
        <v>1117</v>
      </c>
      <c r="AA328" t="s">
        <v>1118</v>
      </c>
    </row>
    <row r="329" spans="19:27" x14ac:dyDescent="0.35">
      <c r="S329">
        <v>2</v>
      </c>
      <c r="T329" s="54" t="s">
        <v>187</v>
      </c>
      <c r="U329" s="54" t="s">
        <v>188</v>
      </c>
      <c r="V329" s="54" t="s">
        <v>186</v>
      </c>
      <c r="W329" s="1">
        <v>43677</v>
      </c>
      <c r="X329" t="s">
        <v>511</v>
      </c>
      <c r="Y329" t="s">
        <v>512</v>
      </c>
      <c r="Z329" t="s">
        <v>1119</v>
      </c>
      <c r="AA329" t="s">
        <v>1120</v>
      </c>
    </row>
    <row r="330" spans="19:27" x14ac:dyDescent="0.35">
      <c r="S330">
        <v>2</v>
      </c>
      <c r="T330" s="54" t="s">
        <v>187</v>
      </c>
      <c r="U330" s="54" t="s">
        <v>188</v>
      </c>
      <c r="V330" s="54" t="s">
        <v>186</v>
      </c>
      <c r="W330" s="1">
        <v>43677</v>
      </c>
      <c r="X330" t="s">
        <v>513</v>
      </c>
      <c r="Y330" t="s">
        <v>514</v>
      </c>
      <c r="Z330" t="s">
        <v>843</v>
      </c>
      <c r="AA330" t="s">
        <v>844</v>
      </c>
    </row>
    <row r="331" spans="19:27" x14ac:dyDescent="0.35">
      <c r="S331">
        <v>2</v>
      </c>
      <c r="T331" s="54" t="s">
        <v>187</v>
      </c>
      <c r="U331" s="54" t="s">
        <v>188</v>
      </c>
      <c r="V331" s="54" t="s">
        <v>186</v>
      </c>
      <c r="W331" s="1">
        <v>43677</v>
      </c>
      <c r="X331" t="s">
        <v>515</v>
      </c>
      <c r="Y331" t="s">
        <v>516</v>
      </c>
      <c r="Z331" t="s">
        <v>1121</v>
      </c>
      <c r="AA331" t="s">
        <v>1122</v>
      </c>
    </row>
    <row r="332" spans="19:27" x14ac:dyDescent="0.35">
      <c r="S332">
        <v>2</v>
      </c>
      <c r="T332" s="54" t="s">
        <v>187</v>
      </c>
      <c r="U332" s="54" t="s">
        <v>188</v>
      </c>
      <c r="V332" s="54" t="s">
        <v>186</v>
      </c>
      <c r="W332" s="1">
        <v>43677</v>
      </c>
      <c r="X332" t="s">
        <v>517</v>
      </c>
      <c r="Y332" t="s">
        <v>518</v>
      </c>
      <c r="Z332" t="s">
        <v>1123</v>
      </c>
      <c r="AA332" t="s">
        <v>1124</v>
      </c>
    </row>
    <row r="333" spans="19:27" x14ac:dyDescent="0.35">
      <c r="S333">
        <v>2</v>
      </c>
      <c r="T333" s="54" t="s">
        <v>187</v>
      </c>
      <c r="U333" s="54" t="s">
        <v>188</v>
      </c>
      <c r="V333" s="54" t="s">
        <v>186</v>
      </c>
      <c r="W333" s="1">
        <v>43677</v>
      </c>
      <c r="X333" t="s">
        <v>519</v>
      </c>
      <c r="Y333" t="s">
        <v>520</v>
      </c>
      <c r="Z333" t="s">
        <v>1125</v>
      </c>
      <c r="AA333" t="s">
        <v>1126</v>
      </c>
    </row>
    <row r="334" spans="19:27" x14ac:dyDescent="0.35">
      <c r="S334">
        <v>2</v>
      </c>
      <c r="T334" s="54" t="s">
        <v>187</v>
      </c>
      <c r="U334" s="54" t="s">
        <v>188</v>
      </c>
      <c r="V334" s="54" t="s">
        <v>186</v>
      </c>
      <c r="W334" s="1">
        <v>43677</v>
      </c>
      <c r="X334" t="s">
        <v>521</v>
      </c>
      <c r="Y334" t="s">
        <v>522</v>
      </c>
      <c r="Z334" t="s">
        <v>1127</v>
      </c>
      <c r="AA334" t="s">
        <v>1128</v>
      </c>
    </row>
    <row r="335" spans="19:27" x14ac:dyDescent="0.35">
      <c r="S335">
        <v>2</v>
      </c>
      <c r="T335" s="54" t="s">
        <v>187</v>
      </c>
      <c r="U335" s="54" t="s">
        <v>188</v>
      </c>
      <c r="V335" s="54" t="s">
        <v>186</v>
      </c>
      <c r="W335" s="1">
        <v>43677</v>
      </c>
      <c r="X335" t="s">
        <v>523</v>
      </c>
      <c r="Y335" t="s">
        <v>524</v>
      </c>
      <c r="Z335" t="s">
        <v>841</v>
      </c>
      <c r="AA335" t="s">
        <v>842</v>
      </c>
    </row>
    <row r="336" spans="19:27" x14ac:dyDescent="0.35">
      <c r="S336">
        <v>2</v>
      </c>
      <c r="T336" s="54" t="s">
        <v>187</v>
      </c>
      <c r="U336" s="54" t="s">
        <v>188</v>
      </c>
      <c r="V336" s="54" t="s">
        <v>186</v>
      </c>
      <c r="W336" s="1">
        <v>43677</v>
      </c>
      <c r="X336" t="s">
        <v>525</v>
      </c>
      <c r="Y336" t="s">
        <v>526</v>
      </c>
      <c r="Z336" t="s">
        <v>841</v>
      </c>
      <c r="AA336" t="s">
        <v>842</v>
      </c>
    </row>
    <row r="337" spans="19:27" x14ac:dyDescent="0.35">
      <c r="S337">
        <v>2</v>
      </c>
      <c r="T337" s="54" t="s">
        <v>187</v>
      </c>
      <c r="U337" s="54" t="s">
        <v>188</v>
      </c>
      <c r="V337" s="54" t="s">
        <v>186</v>
      </c>
      <c r="W337" s="1">
        <v>43677</v>
      </c>
      <c r="X337" t="s">
        <v>527</v>
      </c>
      <c r="Y337" t="s">
        <v>528</v>
      </c>
      <c r="Z337" t="s">
        <v>841</v>
      </c>
      <c r="AA337" t="s">
        <v>842</v>
      </c>
    </row>
    <row r="338" spans="19:27" x14ac:dyDescent="0.35">
      <c r="S338">
        <v>2</v>
      </c>
      <c r="T338" s="54" t="s">
        <v>187</v>
      </c>
      <c r="U338" s="54" t="s">
        <v>188</v>
      </c>
      <c r="V338" s="54" t="s">
        <v>186</v>
      </c>
      <c r="W338" s="1">
        <v>43677</v>
      </c>
      <c r="X338" t="s">
        <v>529</v>
      </c>
      <c r="Y338" t="s">
        <v>530</v>
      </c>
      <c r="Z338" t="s">
        <v>1129</v>
      </c>
      <c r="AA338" t="s">
        <v>1130</v>
      </c>
    </row>
    <row r="339" spans="19:27" x14ac:dyDescent="0.35">
      <c r="S339">
        <v>2</v>
      </c>
      <c r="T339" s="54" t="s">
        <v>187</v>
      </c>
      <c r="U339" s="54" t="s">
        <v>188</v>
      </c>
      <c r="V339" s="54" t="s">
        <v>186</v>
      </c>
      <c r="W339" s="1">
        <v>43677</v>
      </c>
      <c r="X339" t="s">
        <v>531</v>
      </c>
      <c r="Y339" t="s">
        <v>532</v>
      </c>
      <c r="Z339" t="s">
        <v>540</v>
      </c>
      <c r="AA339" t="s">
        <v>540</v>
      </c>
    </row>
    <row r="340" spans="19:27" x14ac:dyDescent="0.35">
      <c r="S340">
        <v>2</v>
      </c>
      <c r="T340" s="54" t="s">
        <v>187</v>
      </c>
      <c r="U340" s="54" t="s">
        <v>188</v>
      </c>
      <c r="V340" s="54" t="s">
        <v>186</v>
      </c>
      <c r="W340" s="1">
        <v>43677</v>
      </c>
      <c r="X340" t="s">
        <v>533</v>
      </c>
      <c r="Y340" t="s">
        <v>534</v>
      </c>
      <c r="Z340" t="s">
        <v>841</v>
      </c>
      <c r="AA340" t="s">
        <v>842</v>
      </c>
    </row>
    <row r="341" spans="19:27" x14ac:dyDescent="0.35">
      <c r="S341">
        <v>2</v>
      </c>
      <c r="T341" s="54" t="s">
        <v>187</v>
      </c>
      <c r="U341" s="54" t="s">
        <v>188</v>
      </c>
      <c r="V341" s="54" t="s">
        <v>186</v>
      </c>
      <c r="W341" s="1">
        <v>43677</v>
      </c>
      <c r="X341" t="s">
        <v>535</v>
      </c>
      <c r="Y341" t="s">
        <v>536</v>
      </c>
      <c r="Z341" t="s">
        <v>841</v>
      </c>
      <c r="AA341" t="s">
        <v>842</v>
      </c>
    </row>
    <row r="342" spans="19:27" x14ac:dyDescent="0.35">
      <c r="S342">
        <v>2</v>
      </c>
      <c r="T342" s="54" t="s">
        <v>187</v>
      </c>
      <c r="U342" s="54" t="s">
        <v>188</v>
      </c>
      <c r="V342" s="54" t="s">
        <v>186</v>
      </c>
      <c r="W342" s="1">
        <v>43677</v>
      </c>
      <c r="X342" t="s">
        <v>537</v>
      </c>
      <c r="Y342" t="s">
        <v>538</v>
      </c>
      <c r="Z342" t="s">
        <v>1131</v>
      </c>
      <c r="AA342" t="s">
        <v>1132</v>
      </c>
    </row>
    <row r="343" spans="19:27" x14ac:dyDescent="0.35">
      <c r="S343">
        <v>3</v>
      </c>
      <c r="T343" s="54" t="s">
        <v>187</v>
      </c>
      <c r="U343" s="54" t="s">
        <v>189</v>
      </c>
      <c r="V343" s="54" t="s">
        <v>186</v>
      </c>
      <c r="W343" s="1">
        <v>43708</v>
      </c>
      <c r="X343" t="s">
        <v>207</v>
      </c>
      <c r="Y343" t="s">
        <v>208</v>
      </c>
      <c r="Z343" t="s">
        <v>1133</v>
      </c>
      <c r="AA343" t="s">
        <v>1134</v>
      </c>
    </row>
    <row r="344" spans="19:27" x14ac:dyDescent="0.35">
      <c r="S344">
        <v>3</v>
      </c>
      <c r="T344" s="54" t="s">
        <v>187</v>
      </c>
      <c r="U344" s="54" t="s">
        <v>189</v>
      </c>
      <c r="V344" s="54" t="s">
        <v>186</v>
      </c>
      <c r="W344" s="1">
        <v>43708</v>
      </c>
      <c r="X344" t="s">
        <v>209</v>
      </c>
      <c r="Y344" t="s">
        <v>210</v>
      </c>
      <c r="Z344" t="s">
        <v>1135</v>
      </c>
      <c r="AA344" t="s">
        <v>1136</v>
      </c>
    </row>
    <row r="345" spans="19:27" x14ac:dyDescent="0.35">
      <c r="S345">
        <v>3</v>
      </c>
      <c r="T345" s="54" t="s">
        <v>187</v>
      </c>
      <c r="U345" s="54" t="s">
        <v>189</v>
      </c>
      <c r="V345" s="54" t="s">
        <v>186</v>
      </c>
      <c r="W345" s="1">
        <v>43708</v>
      </c>
      <c r="X345" t="s">
        <v>211</v>
      </c>
      <c r="Y345" t="s">
        <v>212</v>
      </c>
      <c r="Z345" t="s">
        <v>1137</v>
      </c>
      <c r="AA345" t="s">
        <v>1138</v>
      </c>
    </row>
    <row r="346" spans="19:27" x14ac:dyDescent="0.35">
      <c r="S346">
        <v>3</v>
      </c>
      <c r="T346" s="54" t="s">
        <v>187</v>
      </c>
      <c r="U346" s="54" t="s">
        <v>189</v>
      </c>
      <c r="V346" s="54" t="s">
        <v>186</v>
      </c>
      <c r="W346" s="1">
        <v>43708</v>
      </c>
      <c r="X346" t="s">
        <v>213</v>
      </c>
      <c r="Y346" t="s">
        <v>214</v>
      </c>
      <c r="Z346" t="s">
        <v>1139</v>
      </c>
      <c r="AA346" t="s">
        <v>1140</v>
      </c>
    </row>
    <row r="347" spans="19:27" x14ac:dyDescent="0.35">
      <c r="S347">
        <v>3</v>
      </c>
      <c r="T347" s="54" t="s">
        <v>187</v>
      </c>
      <c r="U347" s="54" t="s">
        <v>189</v>
      </c>
      <c r="V347" s="54" t="s">
        <v>186</v>
      </c>
      <c r="W347" s="1">
        <v>43708</v>
      </c>
      <c r="X347" t="s">
        <v>15</v>
      </c>
      <c r="Y347" t="s">
        <v>215</v>
      </c>
      <c r="Z347" t="s">
        <v>540</v>
      </c>
      <c r="AA347" t="s">
        <v>540</v>
      </c>
    </row>
    <row r="348" spans="19:27" x14ac:dyDescent="0.35">
      <c r="S348">
        <v>3</v>
      </c>
      <c r="T348" s="54" t="s">
        <v>187</v>
      </c>
      <c r="U348" s="54" t="s">
        <v>189</v>
      </c>
      <c r="V348" s="54" t="s">
        <v>186</v>
      </c>
      <c r="W348" s="1">
        <v>43708</v>
      </c>
      <c r="X348" t="s">
        <v>216</v>
      </c>
      <c r="Y348" t="s">
        <v>217</v>
      </c>
      <c r="Z348" t="s">
        <v>1141</v>
      </c>
      <c r="AA348" t="s">
        <v>1142</v>
      </c>
    </row>
    <row r="349" spans="19:27" x14ac:dyDescent="0.35">
      <c r="S349">
        <v>3</v>
      </c>
      <c r="T349" s="54" t="s">
        <v>187</v>
      </c>
      <c r="U349" s="54" t="s">
        <v>189</v>
      </c>
      <c r="V349" s="54" t="s">
        <v>186</v>
      </c>
      <c r="W349" s="1">
        <v>43708</v>
      </c>
      <c r="X349" t="s">
        <v>218</v>
      </c>
      <c r="Y349" t="s">
        <v>219</v>
      </c>
      <c r="Z349" t="s">
        <v>1143</v>
      </c>
      <c r="AA349" t="s">
        <v>1144</v>
      </c>
    </row>
    <row r="350" spans="19:27" x14ac:dyDescent="0.35">
      <c r="S350">
        <v>3</v>
      </c>
      <c r="T350" s="54" t="s">
        <v>187</v>
      </c>
      <c r="U350" s="54" t="s">
        <v>189</v>
      </c>
      <c r="V350" s="54" t="s">
        <v>186</v>
      </c>
      <c r="W350" s="1">
        <v>43708</v>
      </c>
      <c r="X350" t="s">
        <v>220</v>
      </c>
      <c r="Y350" t="s">
        <v>221</v>
      </c>
      <c r="Z350" t="s">
        <v>1145</v>
      </c>
      <c r="AA350" t="s">
        <v>1146</v>
      </c>
    </row>
    <row r="351" spans="19:27" x14ac:dyDescent="0.35">
      <c r="S351">
        <v>3</v>
      </c>
      <c r="T351" s="54" t="s">
        <v>187</v>
      </c>
      <c r="U351" s="54" t="s">
        <v>189</v>
      </c>
      <c r="V351" s="54" t="s">
        <v>186</v>
      </c>
      <c r="W351" s="1">
        <v>43708</v>
      </c>
      <c r="X351" t="s">
        <v>222</v>
      </c>
      <c r="Y351" t="s">
        <v>223</v>
      </c>
      <c r="Z351" t="s">
        <v>1147</v>
      </c>
      <c r="AA351" t="s">
        <v>1148</v>
      </c>
    </row>
    <row r="352" spans="19:27" x14ac:dyDescent="0.35">
      <c r="S352">
        <v>3</v>
      </c>
      <c r="T352" s="54" t="s">
        <v>187</v>
      </c>
      <c r="U352" s="54" t="s">
        <v>189</v>
      </c>
      <c r="V352" s="54" t="s">
        <v>186</v>
      </c>
      <c r="W352" s="1">
        <v>43708</v>
      </c>
      <c r="X352" t="s">
        <v>224</v>
      </c>
      <c r="Y352" t="s">
        <v>225</v>
      </c>
      <c r="Z352" t="s">
        <v>1149</v>
      </c>
      <c r="AA352" t="s">
        <v>1150</v>
      </c>
    </row>
    <row r="353" spans="19:27" x14ac:dyDescent="0.35">
      <c r="S353">
        <v>3</v>
      </c>
      <c r="T353" s="54" t="s">
        <v>187</v>
      </c>
      <c r="U353" s="54" t="s">
        <v>189</v>
      </c>
      <c r="V353" s="54" t="s">
        <v>186</v>
      </c>
      <c r="W353" s="1">
        <v>43708</v>
      </c>
      <c r="X353" t="s">
        <v>226</v>
      </c>
      <c r="Y353" t="s">
        <v>227</v>
      </c>
      <c r="Z353" t="s">
        <v>1151</v>
      </c>
      <c r="AA353" t="s">
        <v>1152</v>
      </c>
    </row>
    <row r="354" spans="19:27" x14ac:dyDescent="0.35">
      <c r="S354">
        <v>3</v>
      </c>
      <c r="T354" s="54" t="s">
        <v>187</v>
      </c>
      <c r="U354" s="54" t="s">
        <v>189</v>
      </c>
      <c r="V354" s="54" t="s">
        <v>186</v>
      </c>
      <c r="W354" s="1">
        <v>43708</v>
      </c>
      <c r="X354" t="s">
        <v>228</v>
      </c>
      <c r="Y354" t="s">
        <v>229</v>
      </c>
      <c r="Z354" t="s">
        <v>1153</v>
      </c>
      <c r="AA354" t="s">
        <v>1154</v>
      </c>
    </row>
    <row r="355" spans="19:27" x14ac:dyDescent="0.35">
      <c r="S355">
        <v>3</v>
      </c>
      <c r="T355" s="54" t="s">
        <v>187</v>
      </c>
      <c r="U355" s="54" t="s">
        <v>189</v>
      </c>
      <c r="V355" s="54" t="s">
        <v>186</v>
      </c>
      <c r="W355" s="1">
        <v>43708</v>
      </c>
      <c r="X355" t="s">
        <v>230</v>
      </c>
      <c r="Y355" t="s">
        <v>231</v>
      </c>
      <c r="Z355" t="s">
        <v>1155</v>
      </c>
      <c r="AA355" t="s">
        <v>1156</v>
      </c>
    </row>
    <row r="356" spans="19:27" x14ac:dyDescent="0.35">
      <c r="S356">
        <v>3</v>
      </c>
      <c r="T356" s="54" t="s">
        <v>187</v>
      </c>
      <c r="U356" s="54" t="s">
        <v>189</v>
      </c>
      <c r="V356" s="54" t="s">
        <v>186</v>
      </c>
      <c r="W356" s="1">
        <v>43708</v>
      </c>
      <c r="X356" t="s">
        <v>232</v>
      </c>
      <c r="Y356" t="s">
        <v>233</v>
      </c>
      <c r="Z356" t="s">
        <v>1157</v>
      </c>
      <c r="AA356" t="s">
        <v>1158</v>
      </c>
    </row>
    <row r="357" spans="19:27" x14ac:dyDescent="0.35">
      <c r="S357">
        <v>3</v>
      </c>
      <c r="T357" s="54" t="s">
        <v>187</v>
      </c>
      <c r="U357" s="54" t="s">
        <v>189</v>
      </c>
      <c r="V357" s="54" t="s">
        <v>186</v>
      </c>
      <c r="W357" s="1">
        <v>43708</v>
      </c>
      <c r="X357" t="s">
        <v>234</v>
      </c>
      <c r="Y357" t="s">
        <v>235</v>
      </c>
      <c r="Z357" t="s">
        <v>1159</v>
      </c>
      <c r="AA357" t="s">
        <v>1160</v>
      </c>
    </row>
    <row r="358" spans="19:27" x14ac:dyDescent="0.35">
      <c r="S358">
        <v>3</v>
      </c>
      <c r="T358" s="54" t="s">
        <v>187</v>
      </c>
      <c r="U358" s="54" t="s">
        <v>189</v>
      </c>
      <c r="V358" s="54" t="s">
        <v>186</v>
      </c>
      <c r="W358" s="1">
        <v>43708</v>
      </c>
      <c r="X358" t="s">
        <v>236</v>
      </c>
      <c r="Y358" t="s">
        <v>237</v>
      </c>
      <c r="Z358" t="s">
        <v>1161</v>
      </c>
      <c r="AA358" t="s">
        <v>1162</v>
      </c>
    </row>
    <row r="359" spans="19:27" x14ac:dyDescent="0.35">
      <c r="S359">
        <v>3</v>
      </c>
      <c r="T359" s="54" t="s">
        <v>187</v>
      </c>
      <c r="U359" s="54" t="s">
        <v>189</v>
      </c>
      <c r="V359" s="54" t="s">
        <v>186</v>
      </c>
      <c r="W359" s="1">
        <v>43708</v>
      </c>
      <c r="X359" t="s">
        <v>238</v>
      </c>
      <c r="Y359" t="s">
        <v>239</v>
      </c>
      <c r="Z359" t="s">
        <v>1163</v>
      </c>
      <c r="AA359" t="s">
        <v>1164</v>
      </c>
    </row>
    <row r="360" spans="19:27" x14ac:dyDescent="0.35">
      <c r="S360">
        <v>3</v>
      </c>
      <c r="T360" s="54" t="s">
        <v>187</v>
      </c>
      <c r="U360" s="54" t="s">
        <v>189</v>
      </c>
      <c r="V360" s="54" t="s">
        <v>186</v>
      </c>
      <c r="W360" s="1">
        <v>43708</v>
      </c>
      <c r="X360" t="s">
        <v>240</v>
      </c>
      <c r="Y360" t="s">
        <v>241</v>
      </c>
      <c r="Z360" t="s">
        <v>1165</v>
      </c>
      <c r="AA360" t="s">
        <v>1166</v>
      </c>
    </row>
    <row r="361" spans="19:27" x14ac:dyDescent="0.35">
      <c r="S361">
        <v>3</v>
      </c>
      <c r="T361" s="54" t="s">
        <v>187</v>
      </c>
      <c r="U361" s="54" t="s">
        <v>189</v>
      </c>
      <c r="V361" s="54" t="s">
        <v>186</v>
      </c>
      <c r="W361" s="1">
        <v>43708</v>
      </c>
      <c r="X361" t="s">
        <v>242</v>
      </c>
      <c r="Y361" t="s">
        <v>243</v>
      </c>
      <c r="Z361" t="s">
        <v>1167</v>
      </c>
      <c r="AA361" t="s">
        <v>1168</v>
      </c>
    </row>
    <row r="362" spans="19:27" x14ac:dyDescent="0.35">
      <c r="S362">
        <v>3</v>
      </c>
      <c r="T362" s="54" t="s">
        <v>187</v>
      </c>
      <c r="U362" s="54" t="s">
        <v>189</v>
      </c>
      <c r="V362" s="54" t="s">
        <v>186</v>
      </c>
      <c r="W362" s="1">
        <v>43708</v>
      </c>
      <c r="X362" t="s">
        <v>244</v>
      </c>
      <c r="Y362" t="s">
        <v>245</v>
      </c>
      <c r="Z362" t="s">
        <v>1169</v>
      </c>
      <c r="AA362" t="s">
        <v>1170</v>
      </c>
    </row>
    <row r="363" spans="19:27" x14ac:dyDescent="0.35">
      <c r="S363">
        <v>3</v>
      </c>
      <c r="T363" s="54" t="s">
        <v>187</v>
      </c>
      <c r="U363" s="54" t="s">
        <v>189</v>
      </c>
      <c r="V363" s="54" t="s">
        <v>186</v>
      </c>
      <c r="W363" s="1">
        <v>43708</v>
      </c>
      <c r="X363" t="s">
        <v>246</v>
      </c>
      <c r="Y363" t="s">
        <v>247</v>
      </c>
      <c r="Z363" t="s">
        <v>1171</v>
      </c>
      <c r="AA363" t="s">
        <v>1172</v>
      </c>
    </row>
    <row r="364" spans="19:27" x14ac:dyDescent="0.35">
      <c r="S364">
        <v>3</v>
      </c>
      <c r="T364" s="54" t="s">
        <v>187</v>
      </c>
      <c r="U364" s="54" t="s">
        <v>189</v>
      </c>
      <c r="V364" s="54" t="s">
        <v>186</v>
      </c>
      <c r="W364" s="1">
        <v>43708</v>
      </c>
      <c r="X364" t="s">
        <v>248</v>
      </c>
      <c r="Y364" t="s">
        <v>249</v>
      </c>
      <c r="Z364" t="s">
        <v>1173</v>
      </c>
      <c r="AA364" t="s">
        <v>1174</v>
      </c>
    </row>
    <row r="365" spans="19:27" x14ac:dyDescent="0.35">
      <c r="S365">
        <v>3</v>
      </c>
      <c r="T365" s="54" t="s">
        <v>187</v>
      </c>
      <c r="U365" s="54" t="s">
        <v>189</v>
      </c>
      <c r="V365" s="54" t="s">
        <v>186</v>
      </c>
      <c r="W365" s="1">
        <v>43708</v>
      </c>
      <c r="X365" t="s">
        <v>250</v>
      </c>
      <c r="Y365" t="s">
        <v>251</v>
      </c>
      <c r="Z365" t="s">
        <v>1175</v>
      </c>
      <c r="AA365" t="s">
        <v>1176</v>
      </c>
    </row>
    <row r="366" spans="19:27" x14ac:dyDescent="0.35">
      <c r="S366">
        <v>3</v>
      </c>
      <c r="T366" s="54" t="s">
        <v>187</v>
      </c>
      <c r="U366" s="54" t="s">
        <v>189</v>
      </c>
      <c r="V366" s="54" t="s">
        <v>186</v>
      </c>
      <c r="W366" s="1">
        <v>43708</v>
      </c>
      <c r="X366" t="s">
        <v>252</v>
      </c>
      <c r="Y366" t="s">
        <v>253</v>
      </c>
      <c r="Z366" t="s">
        <v>1177</v>
      </c>
      <c r="AA366" t="s">
        <v>1178</v>
      </c>
    </row>
    <row r="367" spans="19:27" x14ac:dyDescent="0.35">
      <c r="S367">
        <v>3</v>
      </c>
      <c r="T367" s="54" t="s">
        <v>187</v>
      </c>
      <c r="U367" s="54" t="s">
        <v>189</v>
      </c>
      <c r="V367" s="54" t="s">
        <v>186</v>
      </c>
      <c r="W367" s="1">
        <v>43708</v>
      </c>
      <c r="X367" t="s">
        <v>254</v>
      </c>
      <c r="Y367" t="s">
        <v>255</v>
      </c>
      <c r="Z367" t="s">
        <v>1179</v>
      </c>
      <c r="AA367" t="s">
        <v>1180</v>
      </c>
    </row>
    <row r="368" spans="19:27" x14ac:dyDescent="0.35">
      <c r="S368">
        <v>3</v>
      </c>
      <c r="T368" s="54" t="s">
        <v>187</v>
      </c>
      <c r="U368" s="54" t="s">
        <v>189</v>
      </c>
      <c r="V368" s="54" t="s">
        <v>186</v>
      </c>
      <c r="W368" s="1">
        <v>43708</v>
      </c>
      <c r="X368" t="s">
        <v>256</v>
      </c>
      <c r="Y368" t="s">
        <v>257</v>
      </c>
      <c r="Z368" t="s">
        <v>1181</v>
      </c>
      <c r="AA368" t="s">
        <v>1182</v>
      </c>
    </row>
    <row r="369" spans="19:27" x14ac:dyDescent="0.35">
      <c r="S369">
        <v>3</v>
      </c>
      <c r="T369" s="54" t="s">
        <v>187</v>
      </c>
      <c r="U369" s="54" t="s">
        <v>189</v>
      </c>
      <c r="V369" s="54" t="s">
        <v>186</v>
      </c>
      <c r="W369" s="1">
        <v>43708</v>
      </c>
      <c r="X369" t="s">
        <v>258</v>
      </c>
      <c r="Y369" t="s">
        <v>259</v>
      </c>
      <c r="Z369" t="s">
        <v>1183</v>
      </c>
      <c r="AA369" t="s">
        <v>1184</v>
      </c>
    </row>
    <row r="370" spans="19:27" x14ac:dyDescent="0.35">
      <c r="S370">
        <v>3</v>
      </c>
      <c r="T370" s="54" t="s">
        <v>187</v>
      </c>
      <c r="U370" s="54" t="s">
        <v>189</v>
      </c>
      <c r="V370" s="54" t="s">
        <v>186</v>
      </c>
      <c r="W370" s="1">
        <v>43708</v>
      </c>
      <c r="X370" t="s">
        <v>260</v>
      </c>
      <c r="Y370" t="s">
        <v>261</v>
      </c>
      <c r="Z370" t="s">
        <v>1185</v>
      </c>
      <c r="AA370" t="s">
        <v>1186</v>
      </c>
    </row>
    <row r="371" spans="19:27" x14ac:dyDescent="0.35">
      <c r="S371">
        <v>3</v>
      </c>
      <c r="T371" s="54" t="s">
        <v>187</v>
      </c>
      <c r="U371" s="54" t="s">
        <v>189</v>
      </c>
      <c r="V371" s="54" t="s">
        <v>186</v>
      </c>
      <c r="W371" s="1">
        <v>43708</v>
      </c>
      <c r="X371" t="s">
        <v>262</v>
      </c>
      <c r="Y371" t="s">
        <v>263</v>
      </c>
      <c r="Z371" t="s">
        <v>1187</v>
      </c>
      <c r="AA371" t="s">
        <v>1188</v>
      </c>
    </row>
    <row r="372" spans="19:27" x14ac:dyDescent="0.35">
      <c r="S372">
        <v>3</v>
      </c>
      <c r="T372" s="54" t="s">
        <v>187</v>
      </c>
      <c r="U372" s="54" t="s">
        <v>189</v>
      </c>
      <c r="V372" s="54" t="s">
        <v>186</v>
      </c>
      <c r="W372" s="1">
        <v>43708</v>
      </c>
      <c r="X372" t="s">
        <v>264</v>
      </c>
      <c r="Y372" t="s">
        <v>265</v>
      </c>
      <c r="Z372" t="s">
        <v>1189</v>
      </c>
      <c r="AA372" t="s">
        <v>1190</v>
      </c>
    </row>
    <row r="373" spans="19:27" x14ac:dyDescent="0.35">
      <c r="S373">
        <v>3</v>
      </c>
      <c r="T373" s="54" t="s">
        <v>187</v>
      </c>
      <c r="U373" s="54" t="s">
        <v>189</v>
      </c>
      <c r="V373" s="54" t="s">
        <v>186</v>
      </c>
      <c r="W373" s="1">
        <v>43708</v>
      </c>
      <c r="X373" t="s">
        <v>266</v>
      </c>
      <c r="Y373" t="s">
        <v>267</v>
      </c>
      <c r="Z373" t="s">
        <v>1191</v>
      </c>
      <c r="AA373" t="s">
        <v>1192</v>
      </c>
    </row>
    <row r="374" spans="19:27" x14ac:dyDescent="0.35">
      <c r="S374">
        <v>3</v>
      </c>
      <c r="T374" s="54" t="s">
        <v>187</v>
      </c>
      <c r="U374" s="54" t="s">
        <v>189</v>
      </c>
      <c r="V374" s="54" t="s">
        <v>186</v>
      </c>
      <c r="W374" s="1">
        <v>43708</v>
      </c>
      <c r="X374" t="s">
        <v>268</v>
      </c>
      <c r="Y374" t="s">
        <v>269</v>
      </c>
      <c r="Z374" t="s">
        <v>1193</v>
      </c>
      <c r="AA374" t="s">
        <v>1194</v>
      </c>
    </row>
    <row r="375" spans="19:27" x14ac:dyDescent="0.35">
      <c r="S375">
        <v>3</v>
      </c>
      <c r="T375" s="54" t="s">
        <v>187</v>
      </c>
      <c r="U375" s="54" t="s">
        <v>189</v>
      </c>
      <c r="V375" s="54" t="s">
        <v>186</v>
      </c>
      <c r="W375" s="1">
        <v>43708</v>
      </c>
      <c r="X375" t="s">
        <v>270</v>
      </c>
      <c r="Y375" t="s">
        <v>271</v>
      </c>
      <c r="Z375" t="s">
        <v>1195</v>
      </c>
      <c r="AA375" t="s">
        <v>1196</v>
      </c>
    </row>
    <row r="376" spans="19:27" x14ac:dyDescent="0.35">
      <c r="S376">
        <v>3</v>
      </c>
      <c r="T376" s="54" t="s">
        <v>187</v>
      </c>
      <c r="U376" s="54" t="s">
        <v>189</v>
      </c>
      <c r="V376" s="54" t="s">
        <v>186</v>
      </c>
      <c r="W376" s="1">
        <v>43708</v>
      </c>
      <c r="X376" t="s">
        <v>272</v>
      </c>
      <c r="Y376" t="s">
        <v>273</v>
      </c>
      <c r="Z376" t="s">
        <v>1197</v>
      </c>
      <c r="AA376" t="s">
        <v>1198</v>
      </c>
    </row>
    <row r="377" spans="19:27" x14ac:dyDescent="0.35">
      <c r="S377">
        <v>3</v>
      </c>
      <c r="T377" s="54" t="s">
        <v>187</v>
      </c>
      <c r="U377" s="54" t="s">
        <v>189</v>
      </c>
      <c r="V377" s="54" t="s">
        <v>186</v>
      </c>
      <c r="W377" s="1">
        <v>43708</v>
      </c>
      <c r="X377" t="s">
        <v>274</v>
      </c>
      <c r="Y377" t="s">
        <v>275</v>
      </c>
      <c r="Z377" t="s">
        <v>1199</v>
      </c>
      <c r="AA377" t="s">
        <v>1200</v>
      </c>
    </row>
    <row r="378" spans="19:27" x14ac:dyDescent="0.35">
      <c r="S378">
        <v>3</v>
      </c>
      <c r="T378" s="54" t="s">
        <v>187</v>
      </c>
      <c r="U378" s="54" t="s">
        <v>189</v>
      </c>
      <c r="V378" s="54" t="s">
        <v>186</v>
      </c>
      <c r="W378" s="1">
        <v>43708</v>
      </c>
      <c r="X378" t="s">
        <v>276</v>
      </c>
      <c r="Y378" t="s">
        <v>277</v>
      </c>
      <c r="Z378" t="s">
        <v>1201</v>
      </c>
      <c r="AA378" t="s">
        <v>1202</v>
      </c>
    </row>
    <row r="379" spans="19:27" x14ac:dyDescent="0.35">
      <c r="S379">
        <v>3</v>
      </c>
      <c r="T379" s="54" t="s">
        <v>187</v>
      </c>
      <c r="U379" s="54" t="s">
        <v>189</v>
      </c>
      <c r="V379" s="54" t="s">
        <v>186</v>
      </c>
      <c r="W379" s="1">
        <v>43708</v>
      </c>
      <c r="X379" t="s">
        <v>278</v>
      </c>
      <c r="Y379" t="s">
        <v>279</v>
      </c>
      <c r="Z379" t="s">
        <v>1203</v>
      </c>
      <c r="AA379" t="s">
        <v>1204</v>
      </c>
    </row>
    <row r="380" spans="19:27" x14ac:dyDescent="0.35">
      <c r="S380">
        <v>3</v>
      </c>
      <c r="T380" s="54" t="s">
        <v>187</v>
      </c>
      <c r="U380" s="54" t="s">
        <v>189</v>
      </c>
      <c r="V380" s="54" t="s">
        <v>186</v>
      </c>
      <c r="W380" s="1">
        <v>43708</v>
      </c>
      <c r="X380" t="s">
        <v>280</v>
      </c>
      <c r="Y380" t="s">
        <v>281</v>
      </c>
      <c r="Z380" t="s">
        <v>1205</v>
      </c>
      <c r="AA380" t="s">
        <v>1206</v>
      </c>
    </row>
    <row r="381" spans="19:27" x14ac:dyDescent="0.35">
      <c r="S381">
        <v>3</v>
      </c>
      <c r="T381" s="54" t="s">
        <v>187</v>
      </c>
      <c r="U381" s="54" t="s">
        <v>189</v>
      </c>
      <c r="V381" s="54" t="s">
        <v>186</v>
      </c>
      <c r="W381" s="1">
        <v>43708</v>
      </c>
      <c r="X381" t="s">
        <v>282</v>
      </c>
      <c r="Y381" t="s">
        <v>283</v>
      </c>
      <c r="Z381" t="s">
        <v>1207</v>
      </c>
      <c r="AA381" t="s">
        <v>1208</v>
      </c>
    </row>
    <row r="382" spans="19:27" x14ac:dyDescent="0.35">
      <c r="S382">
        <v>3</v>
      </c>
      <c r="T382" s="54" t="s">
        <v>187</v>
      </c>
      <c r="U382" s="54" t="s">
        <v>189</v>
      </c>
      <c r="V382" s="54" t="s">
        <v>186</v>
      </c>
      <c r="W382" s="1">
        <v>43708</v>
      </c>
      <c r="X382" t="s">
        <v>284</v>
      </c>
      <c r="Y382" t="s">
        <v>285</v>
      </c>
      <c r="Z382" t="s">
        <v>1209</v>
      </c>
      <c r="AA382" t="s">
        <v>1210</v>
      </c>
    </row>
    <row r="383" spans="19:27" x14ac:dyDescent="0.35">
      <c r="S383">
        <v>3</v>
      </c>
      <c r="T383" s="54" t="s">
        <v>187</v>
      </c>
      <c r="U383" s="54" t="s">
        <v>189</v>
      </c>
      <c r="V383" s="54" t="s">
        <v>186</v>
      </c>
      <c r="W383" s="1">
        <v>43708</v>
      </c>
      <c r="X383" t="s">
        <v>286</v>
      </c>
      <c r="Y383" t="s">
        <v>287</v>
      </c>
      <c r="Z383" t="s">
        <v>1211</v>
      </c>
      <c r="AA383" t="s">
        <v>1212</v>
      </c>
    </row>
    <row r="384" spans="19:27" x14ac:dyDescent="0.35">
      <c r="S384">
        <v>3</v>
      </c>
      <c r="T384" s="54" t="s">
        <v>187</v>
      </c>
      <c r="U384" s="54" t="s">
        <v>189</v>
      </c>
      <c r="V384" s="54" t="s">
        <v>186</v>
      </c>
      <c r="W384" s="1">
        <v>43708</v>
      </c>
      <c r="X384" t="s">
        <v>288</v>
      </c>
      <c r="Y384" t="s">
        <v>289</v>
      </c>
      <c r="Z384" t="s">
        <v>1213</v>
      </c>
      <c r="AA384" t="s">
        <v>1214</v>
      </c>
    </row>
    <row r="385" spans="19:27" x14ac:dyDescent="0.35">
      <c r="S385">
        <v>3</v>
      </c>
      <c r="T385" s="54" t="s">
        <v>187</v>
      </c>
      <c r="U385" s="54" t="s">
        <v>189</v>
      </c>
      <c r="V385" s="54" t="s">
        <v>186</v>
      </c>
      <c r="W385" s="1">
        <v>43708</v>
      </c>
      <c r="X385" t="s">
        <v>290</v>
      </c>
      <c r="Y385" t="s">
        <v>291</v>
      </c>
      <c r="Z385" t="s">
        <v>1215</v>
      </c>
      <c r="AA385" t="s">
        <v>1216</v>
      </c>
    </row>
    <row r="386" spans="19:27" x14ac:dyDescent="0.35">
      <c r="S386">
        <v>3</v>
      </c>
      <c r="T386" s="54" t="s">
        <v>187</v>
      </c>
      <c r="U386" s="54" t="s">
        <v>189</v>
      </c>
      <c r="V386" s="54" t="s">
        <v>186</v>
      </c>
      <c r="W386" s="1">
        <v>43708</v>
      </c>
      <c r="X386" t="s">
        <v>292</v>
      </c>
      <c r="Y386" t="s">
        <v>293</v>
      </c>
      <c r="Z386" t="s">
        <v>1217</v>
      </c>
      <c r="AA386" t="s">
        <v>1218</v>
      </c>
    </row>
    <row r="387" spans="19:27" x14ac:dyDescent="0.35">
      <c r="S387">
        <v>3</v>
      </c>
      <c r="T387" s="54" t="s">
        <v>187</v>
      </c>
      <c r="U387" s="54" t="s">
        <v>189</v>
      </c>
      <c r="V387" s="54" t="s">
        <v>186</v>
      </c>
      <c r="W387" s="1">
        <v>43708</v>
      </c>
      <c r="X387" t="s">
        <v>294</v>
      </c>
      <c r="Y387" t="s">
        <v>295</v>
      </c>
      <c r="Z387" t="s">
        <v>1219</v>
      </c>
      <c r="AA387" t="s">
        <v>1220</v>
      </c>
    </row>
    <row r="388" spans="19:27" x14ac:dyDescent="0.35">
      <c r="S388">
        <v>3</v>
      </c>
      <c r="T388" s="54" t="s">
        <v>187</v>
      </c>
      <c r="U388" s="54" t="s">
        <v>189</v>
      </c>
      <c r="V388" s="54" t="s">
        <v>186</v>
      </c>
      <c r="W388" s="1">
        <v>43708</v>
      </c>
      <c r="X388" t="s">
        <v>296</v>
      </c>
      <c r="Y388" t="s">
        <v>297</v>
      </c>
      <c r="Z388" t="s">
        <v>1221</v>
      </c>
      <c r="AA388" t="s">
        <v>1222</v>
      </c>
    </row>
    <row r="389" spans="19:27" x14ac:dyDescent="0.35">
      <c r="S389">
        <v>3</v>
      </c>
      <c r="T389" s="54" t="s">
        <v>187</v>
      </c>
      <c r="U389" s="54" t="s">
        <v>189</v>
      </c>
      <c r="V389" s="54" t="s">
        <v>186</v>
      </c>
      <c r="W389" s="1">
        <v>43708</v>
      </c>
      <c r="X389" t="s">
        <v>298</v>
      </c>
      <c r="Y389" t="s">
        <v>299</v>
      </c>
      <c r="Z389" t="s">
        <v>1223</v>
      </c>
      <c r="AA389" t="s">
        <v>1224</v>
      </c>
    </row>
    <row r="390" spans="19:27" x14ac:dyDescent="0.35">
      <c r="S390">
        <v>3</v>
      </c>
      <c r="T390" s="54" t="s">
        <v>187</v>
      </c>
      <c r="U390" s="54" t="s">
        <v>189</v>
      </c>
      <c r="V390" s="54" t="s">
        <v>186</v>
      </c>
      <c r="W390" s="1">
        <v>43708</v>
      </c>
      <c r="X390" t="s">
        <v>300</v>
      </c>
      <c r="Y390" t="s">
        <v>301</v>
      </c>
      <c r="Z390" t="s">
        <v>1225</v>
      </c>
      <c r="AA390" t="s">
        <v>1226</v>
      </c>
    </row>
    <row r="391" spans="19:27" x14ac:dyDescent="0.35">
      <c r="S391">
        <v>3</v>
      </c>
      <c r="T391" s="54" t="s">
        <v>187</v>
      </c>
      <c r="U391" s="54" t="s">
        <v>189</v>
      </c>
      <c r="V391" s="54" t="s">
        <v>186</v>
      </c>
      <c r="W391" s="1">
        <v>43708</v>
      </c>
      <c r="X391" t="s">
        <v>302</v>
      </c>
      <c r="Y391" t="s">
        <v>303</v>
      </c>
      <c r="Z391" t="s">
        <v>1227</v>
      </c>
      <c r="AA391" t="s">
        <v>1228</v>
      </c>
    </row>
    <row r="392" spans="19:27" x14ac:dyDescent="0.35">
      <c r="S392">
        <v>3</v>
      </c>
      <c r="T392" s="54" t="s">
        <v>187</v>
      </c>
      <c r="U392" s="54" t="s">
        <v>189</v>
      </c>
      <c r="V392" s="54" t="s">
        <v>186</v>
      </c>
      <c r="W392" s="1">
        <v>43708</v>
      </c>
      <c r="X392" t="s">
        <v>304</v>
      </c>
      <c r="Y392" t="s">
        <v>305</v>
      </c>
      <c r="Z392" t="s">
        <v>1229</v>
      </c>
      <c r="AA392" t="s">
        <v>1230</v>
      </c>
    </row>
    <row r="393" spans="19:27" x14ac:dyDescent="0.35">
      <c r="S393">
        <v>3</v>
      </c>
      <c r="T393" s="54" t="s">
        <v>187</v>
      </c>
      <c r="U393" s="54" t="s">
        <v>189</v>
      </c>
      <c r="V393" s="54" t="s">
        <v>186</v>
      </c>
      <c r="W393" s="1">
        <v>43708</v>
      </c>
      <c r="X393" t="s">
        <v>306</v>
      </c>
      <c r="Y393" t="s">
        <v>307</v>
      </c>
      <c r="Z393" t="s">
        <v>1231</v>
      </c>
      <c r="AA393" t="s">
        <v>1232</v>
      </c>
    </row>
    <row r="394" spans="19:27" x14ac:dyDescent="0.35">
      <c r="S394">
        <v>3</v>
      </c>
      <c r="T394" s="54" t="s">
        <v>187</v>
      </c>
      <c r="U394" s="54" t="s">
        <v>189</v>
      </c>
      <c r="V394" s="54" t="s">
        <v>186</v>
      </c>
      <c r="W394" s="1">
        <v>43708</v>
      </c>
      <c r="X394" t="s">
        <v>308</v>
      </c>
      <c r="Y394" t="s">
        <v>309</v>
      </c>
      <c r="Z394" t="s">
        <v>1233</v>
      </c>
      <c r="AA394" t="s">
        <v>1234</v>
      </c>
    </row>
    <row r="395" spans="19:27" x14ac:dyDescent="0.35">
      <c r="S395">
        <v>3</v>
      </c>
      <c r="T395" s="54" t="s">
        <v>187</v>
      </c>
      <c r="U395" s="54" t="s">
        <v>189</v>
      </c>
      <c r="V395" s="54" t="s">
        <v>186</v>
      </c>
      <c r="W395" s="1">
        <v>43708</v>
      </c>
      <c r="X395" t="s">
        <v>310</v>
      </c>
      <c r="Y395" t="s">
        <v>311</v>
      </c>
      <c r="Z395" t="s">
        <v>1235</v>
      </c>
      <c r="AA395" t="s">
        <v>1236</v>
      </c>
    </row>
    <row r="396" spans="19:27" x14ac:dyDescent="0.35">
      <c r="S396">
        <v>3</v>
      </c>
      <c r="T396" s="54" t="s">
        <v>187</v>
      </c>
      <c r="U396" s="54" t="s">
        <v>189</v>
      </c>
      <c r="V396" s="54" t="s">
        <v>186</v>
      </c>
      <c r="W396" s="1">
        <v>43708</v>
      </c>
      <c r="X396" t="s">
        <v>312</v>
      </c>
      <c r="Y396" t="s">
        <v>313</v>
      </c>
      <c r="Z396" t="s">
        <v>1237</v>
      </c>
      <c r="AA396" t="s">
        <v>1238</v>
      </c>
    </row>
    <row r="397" spans="19:27" x14ac:dyDescent="0.35">
      <c r="S397">
        <v>3</v>
      </c>
      <c r="T397" s="54" t="s">
        <v>187</v>
      </c>
      <c r="U397" s="54" t="s">
        <v>189</v>
      </c>
      <c r="V397" s="54" t="s">
        <v>186</v>
      </c>
      <c r="W397" s="1">
        <v>43708</v>
      </c>
      <c r="X397" t="s">
        <v>314</v>
      </c>
      <c r="Y397" t="s">
        <v>315</v>
      </c>
      <c r="Z397" t="s">
        <v>1239</v>
      </c>
      <c r="AA397" t="s">
        <v>1240</v>
      </c>
    </row>
    <row r="398" spans="19:27" x14ac:dyDescent="0.35">
      <c r="S398">
        <v>3</v>
      </c>
      <c r="T398" s="54" t="s">
        <v>187</v>
      </c>
      <c r="U398" s="54" t="s">
        <v>189</v>
      </c>
      <c r="V398" s="54" t="s">
        <v>186</v>
      </c>
      <c r="W398" s="1">
        <v>43708</v>
      </c>
      <c r="X398" t="s">
        <v>316</v>
      </c>
      <c r="Y398" t="s">
        <v>317</v>
      </c>
      <c r="Z398" t="s">
        <v>1241</v>
      </c>
      <c r="AA398" t="s">
        <v>1242</v>
      </c>
    </row>
    <row r="399" spans="19:27" x14ac:dyDescent="0.35">
      <c r="S399">
        <v>3</v>
      </c>
      <c r="T399" s="54" t="s">
        <v>187</v>
      </c>
      <c r="U399" s="54" t="s">
        <v>189</v>
      </c>
      <c r="V399" s="54" t="s">
        <v>186</v>
      </c>
      <c r="W399" s="1">
        <v>43708</v>
      </c>
      <c r="X399" t="s">
        <v>318</v>
      </c>
      <c r="Y399" t="s">
        <v>319</v>
      </c>
      <c r="Z399" t="s">
        <v>1243</v>
      </c>
      <c r="AA399" t="s">
        <v>1244</v>
      </c>
    </row>
    <row r="400" spans="19:27" x14ac:dyDescent="0.35">
      <c r="S400">
        <v>3</v>
      </c>
      <c r="T400" s="54" t="s">
        <v>187</v>
      </c>
      <c r="U400" s="54" t="s">
        <v>189</v>
      </c>
      <c r="V400" s="54" t="s">
        <v>186</v>
      </c>
      <c r="W400" s="1">
        <v>43708</v>
      </c>
      <c r="X400" t="s">
        <v>320</v>
      </c>
      <c r="Y400" t="s">
        <v>321</v>
      </c>
      <c r="Z400" t="s">
        <v>1225</v>
      </c>
      <c r="AA400" t="s">
        <v>1226</v>
      </c>
    </row>
    <row r="401" spans="19:27" x14ac:dyDescent="0.35">
      <c r="S401">
        <v>3</v>
      </c>
      <c r="T401" s="54" t="s">
        <v>187</v>
      </c>
      <c r="U401" s="54" t="s">
        <v>189</v>
      </c>
      <c r="V401" s="54" t="s">
        <v>186</v>
      </c>
      <c r="W401" s="1">
        <v>43708</v>
      </c>
      <c r="X401" t="s">
        <v>322</v>
      </c>
      <c r="Y401" t="s">
        <v>323</v>
      </c>
      <c r="Z401" t="s">
        <v>1245</v>
      </c>
      <c r="AA401" t="s">
        <v>1246</v>
      </c>
    </row>
    <row r="402" spans="19:27" x14ac:dyDescent="0.35">
      <c r="S402">
        <v>3</v>
      </c>
      <c r="T402" s="54" t="s">
        <v>187</v>
      </c>
      <c r="U402" s="54" t="s">
        <v>189</v>
      </c>
      <c r="V402" s="54" t="s">
        <v>186</v>
      </c>
      <c r="W402" s="1">
        <v>43708</v>
      </c>
      <c r="X402" t="s">
        <v>324</v>
      </c>
      <c r="Y402" t="s">
        <v>325</v>
      </c>
      <c r="Z402" t="s">
        <v>1247</v>
      </c>
      <c r="AA402" t="s">
        <v>1248</v>
      </c>
    </row>
    <row r="403" spans="19:27" x14ac:dyDescent="0.35">
      <c r="S403">
        <v>3</v>
      </c>
      <c r="T403" s="54" t="s">
        <v>187</v>
      </c>
      <c r="U403" s="54" t="s">
        <v>189</v>
      </c>
      <c r="V403" s="54" t="s">
        <v>186</v>
      </c>
      <c r="W403" s="1">
        <v>43708</v>
      </c>
      <c r="X403" t="s">
        <v>326</v>
      </c>
      <c r="Y403" t="s">
        <v>325</v>
      </c>
      <c r="Z403" t="s">
        <v>1249</v>
      </c>
      <c r="AA403" t="s">
        <v>1250</v>
      </c>
    </row>
    <row r="404" spans="19:27" x14ac:dyDescent="0.35">
      <c r="S404">
        <v>3</v>
      </c>
      <c r="T404" s="54" t="s">
        <v>187</v>
      </c>
      <c r="U404" s="54" t="s">
        <v>189</v>
      </c>
      <c r="V404" s="54" t="s">
        <v>186</v>
      </c>
      <c r="W404" s="1">
        <v>43708</v>
      </c>
      <c r="X404" t="s">
        <v>327</v>
      </c>
      <c r="Y404" t="s">
        <v>328</v>
      </c>
      <c r="Z404" t="s">
        <v>1251</v>
      </c>
      <c r="AA404" t="s">
        <v>1252</v>
      </c>
    </row>
    <row r="405" spans="19:27" x14ac:dyDescent="0.35">
      <c r="S405">
        <v>3</v>
      </c>
      <c r="T405" s="54" t="s">
        <v>187</v>
      </c>
      <c r="U405" s="54" t="s">
        <v>189</v>
      </c>
      <c r="V405" s="54" t="s">
        <v>186</v>
      </c>
      <c r="W405" s="1">
        <v>43708</v>
      </c>
      <c r="X405" t="s">
        <v>329</v>
      </c>
      <c r="Y405" t="s">
        <v>330</v>
      </c>
      <c r="Z405" t="s">
        <v>1253</v>
      </c>
      <c r="AA405" t="s">
        <v>1254</v>
      </c>
    </row>
    <row r="406" spans="19:27" x14ac:dyDescent="0.35">
      <c r="S406">
        <v>3</v>
      </c>
      <c r="T406" s="54" t="s">
        <v>187</v>
      </c>
      <c r="U406" s="54" t="s">
        <v>189</v>
      </c>
      <c r="V406" s="54" t="s">
        <v>186</v>
      </c>
      <c r="W406" s="1">
        <v>43708</v>
      </c>
      <c r="X406" t="s">
        <v>331</v>
      </c>
      <c r="Y406" t="s">
        <v>332</v>
      </c>
      <c r="Z406" t="s">
        <v>1255</v>
      </c>
      <c r="AA406" t="s">
        <v>1256</v>
      </c>
    </row>
    <row r="407" spans="19:27" x14ac:dyDescent="0.35">
      <c r="S407">
        <v>3</v>
      </c>
      <c r="T407" s="54" t="s">
        <v>187</v>
      </c>
      <c r="U407" s="54" t="s">
        <v>189</v>
      </c>
      <c r="V407" s="54" t="s">
        <v>186</v>
      </c>
      <c r="W407" s="1">
        <v>43708</v>
      </c>
      <c r="X407" t="s">
        <v>333</v>
      </c>
      <c r="Y407" t="s">
        <v>334</v>
      </c>
      <c r="Z407" t="s">
        <v>1257</v>
      </c>
      <c r="AA407" t="s">
        <v>1258</v>
      </c>
    </row>
    <row r="408" spans="19:27" x14ac:dyDescent="0.35">
      <c r="S408">
        <v>3</v>
      </c>
      <c r="T408" s="54" t="s">
        <v>187</v>
      </c>
      <c r="U408" s="54" t="s">
        <v>189</v>
      </c>
      <c r="V408" s="54" t="s">
        <v>186</v>
      </c>
      <c r="W408" s="1">
        <v>43708</v>
      </c>
      <c r="X408" t="s">
        <v>335</v>
      </c>
      <c r="Y408" t="s">
        <v>336</v>
      </c>
      <c r="Z408" t="s">
        <v>1259</v>
      </c>
      <c r="AA408" t="s">
        <v>1260</v>
      </c>
    </row>
    <row r="409" spans="19:27" x14ac:dyDescent="0.35">
      <c r="S409">
        <v>3</v>
      </c>
      <c r="T409" s="54" t="s">
        <v>187</v>
      </c>
      <c r="U409" s="54" t="s">
        <v>189</v>
      </c>
      <c r="V409" s="54" t="s">
        <v>186</v>
      </c>
      <c r="W409" s="1">
        <v>43708</v>
      </c>
      <c r="X409" t="s">
        <v>337</v>
      </c>
      <c r="Y409" t="s">
        <v>338</v>
      </c>
      <c r="Z409" t="s">
        <v>1261</v>
      </c>
      <c r="AA409" t="s">
        <v>1262</v>
      </c>
    </row>
    <row r="410" spans="19:27" x14ac:dyDescent="0.35">
      <c r="S410">
        <v>3</v>
      </c>
      <c r="T410" s="54" t="s">
        <v>187</v>
      </c>
      <c r="U410" s="54" t="s">
        <v>189</v>
      </c>
      <c r="V410" s="54" t="s">
        <v>186</v>
      </c>
      <c r="W410" s="1">
        <v>43708</v>
      </c>
      <c r="X410" t="s">
        <v>339</v>
      </c>
      <c r="Y410" t="s">
        <v>340</v>
      </c>
      <c r="Z410" t="s">
        <v>1263</v>
      </c>
      <c r="AA410" t="s">
        <v>1264</v>
      </c>
    </row>
    <row r="411" spans="19:27" x14ac:dyDescent="0.35">
      <c r="S411">
        <v>3</v>
      </c>
      <c r="T411" s="54" t="s">
        <v>187</v>
      </c>
      <c r="U411" s="54" t="s">
        <v>189</v>
      </c>
      <c r="V411" s="54" t="s">
        <v>186</v>
      </c>
      <c r="W411" s="1">
        <v>43708</v>
      </c>
      <c r="X411" t="s">
        <v>341</v>
      </c>
      <c r="Y411" t="s">
        <v>342</v>
      </c>
      <c r="Z411" t="s">
        <v>1265</v>
      </c>
      <c r="AA411" t="s">
        <v>1266</v>
      </c>
    </row>
    <row r="412" spans="19:27" x14ac:dyDescent="0.35">
      <c r="S412">
        <v>3</v>
      </c>
      <c r="T412" s="54" t="s">
        <v>187</v>
      </c>
      <c r="U412" s="54" t="s">
        <v>189</v>
      </c>
      <c r="V412" s="54" t="s">
        <v>186</v>
      </c>
      <c r="W412" s="1">
        <v>43708</v>
      </c>
      <c r="X412" t="s">
        <v>343</v>
      </c>
      <c r="Y412" t="s">
        <v>344</v>
      </c>
      <c r="Z412" t="s">
        <v>1267</v>
      </c>
      <c r="AA412" t="s">
        <v>1268</v>
      </c>
    </row>
    <row r="413" spans="19:27" x14ac:dyDescent="0.35">
      <c r="S413">
        <v>3</v>
      </c>
      <c r="T413" s="54" t="s">
        <v>187</v>
      </c>
      <c r="U413" s="54" t="s">
        <v>189</v>
      </c>
      <c r="V413" s="54" t="s">
        <v>186</v>
      </c>
      <c r="W413" s="1">
        <v>43708</v>
      </c>
      <c r="X413" t="s">
        <v>345</v>
      </c>
      <c r="Y413" t="s">
        <v>346</v>
      </c>
      <c r="Z413" t="s">
        <v>1269</v>
      </c>
      <c r="AA413" t="s">
        <v>1270</v>
      </c>
    </row>
    <row r="414" spans="19:27" x14ac:dyDescent="0.35">
      <c r="S414">
        <v>3</v>
      </c>
      <c r="T414" s="54" t="s">
        <v>187</v>
      </c>
      <c r="U414" s="54" t="s">
        <v>189</v>
      </c>
      <c r="V414" s="54" t="s">
        <v>186</v>
      </c>
      <c r="W414" s="1">
        <v>43708</v>
      </c>
      <c r="X414" t="s">
        <v>347</v>
      </c>
      <c r="Y414" t="s">
        <v>348</v>
      </c>
      <c r="Z414" t="s">
        <v>1271</v>
      </c>
      <c r="AA414" t="s">
        <v>1272</v>
      </c>
    </row>
    <row r="415" spans="19:27" x14ac:dyDescent="0.35">
      <c r="S415">
        <v>3</v>
      </c>
      <c r="T415" s="54" t="s">
        <v>187</v>
      </c>
      <c r="U415" s="54" t="s">
        <v>189</v>
      </c>
      <c r="V415" s="54" t="s">
        <v>186</v>
      </c>
      <c r="W415" s="1">
        <v>43708</v>
      </c>
      <c r="X415" t="s">
        <v>349</v>
      </c>
      <c r="Y415" t="s">
        <v>350</v>
      </c>
      <c r="Z415" t="s">
        <v>1273</v>
      </c>
      <c r="AA415" t="s">
        <v>1274</v>
      </c>
    </row>
    <row r="416" spans="19:27" x14ac:dyDescent="0.35">
      <c r="S416">
        <v>3</v>
      </c>
      <c r="T416" s="54" t="s">
        <v>187</v>
      </c>
      <c r="U416" s="54" t="s">
        <v>189</v>
      </c>
      <c r="V416" s="54" t="s">
        <v>186</v>
      </c>
      <c r="W416" s="1">
        <v>43708</v>
      </c>
      <c r="X416" t="s">
        <v>351</v>
      </c>
      <c r="Y416" t="s">
        <v>352</v>
      </c>
      <c r="Z416" t="s">
        <v>1275</v>
      </c>
      <c r="AA416" t="s">
        <v>1276</v>
      </c>
    </row>
    <row r="417" spans="19:27" x14ac:dyDescent="0.35">
      <c r="S417">
        <v>3</v>
      </c>
      <c r="T417" s="54" t="s">
        <v>187</v>
      </c>
      <c r="U417" s="54" t="s">
        <v>189</v>
      </c>
      <c r="V417" s="54" t="s">
        <v>186</v>
      </c>
      <c r="W417" s="1">
        <v>43708</v>
      </c>
      <c r="X417" t="s">
        <v>353</v>
      </c>
      <c r="Y417" t="s">
        <v>354</v>
      </c>
      <c r="Z417" t="s">
        <v>1277</v>
      </c>
      <c r="AA417" t="s">
        <v>1278</v>
      </c>
    </row>
    <row r="418" spans="19:27" x14ac:dyDescent="0.35">
      <c r="S418">
        <v>3</v>
      </c>
      <c r="T418" s="54" t="s">
        <v>187</v>
      </c>
      <c r="U418" s="54" t="s">
        <v>189</v>
      </c>
      <c r="V418" s="54" t="s">
        <v>186</v>
      </c>
      <c r="W418" s="1">
        <v>43708</v>
      </c>
      <c r="X418" t="s">
        <v>355</v>
      </c>
      <c r="Y418" t="s">
        <v>356</v>
      </c>
      <c r="Z418" t="s">
        <v>1279</v>
      </c>
      <c r="AA418" t="s">
        <v>1280</v>
      </c>
    </row>
    <row r="419" spans="19:27" x14ac:dyDescent="0.35">
      <c r="S419">
        <v>3</v>
      </c>
      <c r="T419" s="54" t="s">
        <v>187</v>
      </c>
      <c r="U419" s="54" t="s">
        <v>189</v>
      </c>
      <c r="V419" s="54" t="s">
        <v>186</v>
      </c>
      <c r="W419" s="1">
        <v>43708</v>
      </c>
      <c r="X419" t="s">
        <v>357</v>
      </c>
      <c r="Y419" t="s">
        <v>358</v>
      </c>
      <c r="Z419" t="s">
        <v>1281</v>
      </c>
      <c r="AA419" t="s">
        <v>1282</v>
      </c>
    </row>
    <row r="420" spans="19:27" x14ac:dyDescent="0.35">
      <c r="S420">
        <v>3</v>
      </c>
      <c r="T420" s="54" t="s">
        <v>187</v>
      </c>
      <c r="U420" s="54" t="s">
        <v>189</v>
      </c>
      <c r="V420" s="54" t="s">
        <v>186</v>
      </c>
      <c r="W420" s="1">
        <v>43708</v>
      </c>
      <c r="X420" t="s">
        <v>359</v>
      </c>
      <c r="Y420" t="s">
        <v>360</v>
      </c>
      <c r="Z420" t="s">
        <v>1283</v>
      </c>
      <c r="AA420" t="s">
        <v>1284</v>
      </c>
    </row>
    <row r="421" spans="19:27" x14ac:dyDescent="0.35">
      <c r="S421">
        <v>3</v>
      </c>
      <c r="T421" s="54" t="s">
        <v>187</v>
      </c>
      <c r="U421" s="54" t="s">
        <v>189</v>
      </c>
      <c r="V421" s="54" t="s">
        <v>186</v>
      </c>
      <c r="W421" s="1">
        <v>43708</v>
      </c>
      <c r="X421" t="s">
        <v>361</v>
      </c>
      <c r="Y421" t="s">
        <v>362</v>
      </c>
      <c r="Z421" t="s">
        <v>1285</v>
      </c>
      <c r="AA421" t="s">
        <v>1286</v>
      </c>
    </row>
    <row r="422" spans="19:27" x14ac:dyDescent="0.35">
      <c r="S422">
        <v>3</v>
      </c>
      <c r="T422" s="54" t="s">
        <v>187</v>
      </c>
      <c r="U422" s="54" t="s">
        <v>189</v>
      </c>
      <c r="V422" s="54" t="s">
        <v>186</v>
      </c>
      <c r="W422" s="1">
        <v>43708</v>
      </c>
      <c r="X422" t="s">
        <v>363</v>
      </c>
      <c r="Y422" t="s">
        <v>364</v>
      </c>
      <c r="Z422" t="s">
        <v>1287</v>
      </c>
      <c r="AA422" t="s">
        <v>1288</v>
      </c>
    </row>
    <row r="423" spans="19:27" x14ac:dyDescent="0.35">
      <c r="S423">
        <v>3</v>
      </c>
      <c r="T423" s="54" t="s">
        <v>187</v>
      </c>
      <c r="U423" s="54" t="s">
        <v>189</v>
      </c>
      <c r="V423" s="54" t="s">
        <v>186</v>
      </c>
      <c r="W423" s="1">
        <v>43708</v>
      </c>
      <c r="X423" t="s">
        <v>365</v>
      </c>
      <c r="Y423" t="s">
        <v>366</v>
      </c>
      <c r="Z423" t="s">
        <v>1289</v>
      </c>
      <c r="AA423" t="s">
        <v>1290</v>
      </c>
    </row>
    <row r="424" spans="19:27" x14ac:dyDescent="0.35">
      <c r="S424">
        <v>3</v>
      </c>
      <c r="T424" s="54" t="s">
        <v>187</v>
      </c>
      <c r="U424" s="54" t="s">
        <v>189</v>
      </c>
      <c r="V424" s="54" t="s">
        <v>186</v>
      </c>
      <c r="W424" s="1">
        <v>43708</v>
      </c>
      <c r="X424" t="s">
        <v>367</v>
      </c>
      <c r="Y424" t="s">
        <v>368</v>
      </c>
      <c r="Z424" t="s">
        <v>1291</v>
      </c>
      <c r="AA424" t="s">
        <v>1292</v>
      </c>
    </row>
    <row r="425" spans="19:27" x14ac:dyDescent="0.35">
      <c r="S425">
        <v>3</v>
      </c>
      <c r="T425" s="54" t="s">
        <v>187</v>
      </c>
      <c r="U425" s="54" t="s">
        <v>189</v>
      </c>
      <c r="V425" s="54" t="s">
        <v>186</v>
      </c>
      <c r="W425" s="1">
        <v>43708</v>
      </c>
      <c r="X425" t="s">
        <v>369</v>
      </c>
      <c r="Y425" t="s">
        <v>370</v>
      </c>
      <c r="Z425" t="s">
        <v>1293</v>
      </c>
      <c r="AA425" t="s">
        <v>1294</v>
      </c>
    </row>
    <row r="426" spans="19:27" x14ac:dyDescent="0.35">
      <c r="S426">
        <v>3</v>
      </c>
      <c r="T426" s="54" t="s">
        <v>187</v>
      </c>
      <c r="U426" s="54" t="s">
        <v>189</v>
      </c>
      <c r="V426" s="54" t="s">
        <v>186</v>
      </c>
      <c r="W426" s="1">
        <v>43708</v>
      </c>
      <c r="X426" t="s">
        <v>371</v>
      </c>
      <c r="Y426" t="s">
        <v>372</v>
      </c>
      <c r="Z426" t="s">
        <v>1295</v>
      </c>
      <c r="AA426" t="s">
        <v>1296</v>
      </c>
    </row>
    <row r="427" spans="19:27" x14ac:dyDescent="0.35">
      <c r="S427">
        <v>3</v>
      </c>
      <c r="T427" s="54" t="s">
        <v>187</v>
      </c>
      <c r="U427" s="54" t="s">
        <v>189</v>
      </c>
      <c r="V427" s="54" t="s">
        <v>186</v>
      </c>
      <c r="W427" s="1">
        <v>43708</v>
      </c>
      <c r="X427" t="s">
        <v>373</v>
      </c>
      <c r="Y427" t="s">
        <v>374</v>
      </c>
      <c r="Z427" t="s">
        <v>1297</v>
      </c>
      <c r="AA427" t="s">
        <v>1298</v>
      </c>
    </row>
    <row r="428" spans="19:27" x14ac:dyDescent="0.35">
      <c r="S428">
        <v>3</v>
      </c>
      <c r="T428" s="54" t="s">
        <v>187</v>
      </c>
      <c r="U428" s="54" t="s">
        <v>189</v>
      </c>
      <c r="V428" s="54" t="s">
        <v>186</v>
      </c>
      <c r="W428" s="1">
        <v>43708</v>
      </c>
      <c r="X428" t="s">
        <v>375</v>
      </c>
      <c r="Y428" t="s">
        <v>376</v>
      </c>
      <c r="Z428" t="s">
        <v>1299</v>
      </c>
      <c r="AA428" t="s">
        <v>1300</v>
      </c>
    </row>
    <row r="429" spans="19:27" x14ac:dyDescent="0.35">
      <c r="S429">
        <v>3</v>
      </c>
      <c r="T429" s="54" t="s">
        <v>187</v>
      </c>
      <c r="U429" s="54" t="s">
        <v>189</v>
      </c>
      <c r="V429" s="54" t="s">
        <v>186</v>
      </c>
      <c r="W429" s="1">
        <v>43708</v>
      </c>
      <c r="X429" t="s">
        <v>377</v>
      </c>
      <c r="Y429" t="s">
        <v>378</v>
      </c>
      <c r="Z429" t="s">
        <v>1301</v>
      </c>
      <c r="AA429" t="s">
        <v>1302</v>
      </c>
    </row>
    <row r="430" spans="19:27" x14ac:dyDescent="0.35">
      <c r="S430">
        <v>3</v>
      </c>
      <c r="T430" s="54" t="s">
        <v>187</v>
      </c>
      <c r="U430" s="54" t="s">
        <v>189</v>
      </c>
      <c r="V430" s="54" t="s">
        <v>186</v>
      </c>
      <c r="W430" s="1">
        <v>43708</v>
      </c>
      <c r="X430" t="s">
        <v>379</v>
      </c>
      <c r="Y430" t="s">
        <v>380</v>
      </c>
      <c r="Z430" t="s">
        <v>1303</v>
      </c>
      <c r="AA430" t="s">
        <v>1304</v>
      </c>
    </row>
    <row r="431" spans="19:27" x14ac:dyDescent="0.35">
      <c r="S431">
        <v>3</v>
      </c>
      <c r="T431" s="54" t="s">
        <v>187</v>
      </c>
      <c r="U431" s="54" t="s">
        <v>189</v>
      </c>
      <c r="V431" s="54" t="s">
        <v>186</v>
      </c>
      <c r="W431" s="1">
        <v>43708</v>
      </c>
      <c r="X431" t="s">
        <v>381</v>
      </c>
      <c r="Y431" t="s">
        <v>382</v>
      </c>
      <c r="Z431" t="s">
        <v>1305</v>
      </c>
      <c r="AA431" t="s">
        <v>1306</v>
      </c>
    </row>
    <row r="432" spans="19:27" x14ac:dyDescent="0.35">
      <c r="S432">
        <v>3</v>
      </c>
      <c r="T432" s="54" t="s">
        <v>187</v>
      </c>
      <c r="U432" s="54" t="s">
        <v>189</v>
      </c>
      <c r="V432" s="54" t="s">
        <v>186</v>
      </c>
      <c r="W432" s="1">
        <v>43708</v>
      </c>
      <c r="X432" t="s">
        <v>383</v>
      </c>
      <c r="Y432" t="s">
        <v>384</v>
      </c>
      <c r="Z432" t="s">
        <v>1307</v>
      </c>
      <c r="AA432" t="s">
        <v>1308</v>
      </c>
    </row>
    <row r="433" spans="19:27" x14ac:dyDescent="0.35">
      <c r="S433">
        <v>3</v>
      </c>
      <c r="T433" s="54" t="s">
        <v>187</v>
      </c>
      <c r="U433" s="54" t="s">
        <v>189</v>
      </c>
      <c r="V433" s="54" t="s">
        <v>186</v>
      </c>
      <c r="W433" s="1">
        <v>43708</v>
      </c>
      <c r="X433" t="s">
        <v>385</v>
      </c>
      <c r="Y433" t="s">
        <v>386</v>
      </c>
      <c r="Z433" t="s">
        <v>1133</v>
      </c>
      <c r="AA433" t="s">
        <v>1134</v>
      </c>
    </row>
    <row r="434" spans="19:27" x14ac:dyDescent="0.35">
      <c r="S434">
        <v>3</v>
      </c>
      <c r="T434" s="54" t="s">
        <v>187</v>
      </c>
      <c r="U434" s="54" t="s">
        <v>189</v>
      </c>
      <c r="V434" s="54" t="s">
        <v>186</v>
      </c>
      <c r="W434" s="1">
        <v>43708</v>
      </c>
      <c r="X434" t="s">
        <v>387</v>
      </c>
      <c r="Y434" t="s">
        <v>388</v>
      </c>
      <c r="Z434" t="s">
        <v>1309</v>
      </c>
      <c r="AA434" t="s">
        <v>1310</v>
      </c>
    </row>
    <row r="435" spans="19:27" x14ac:dyDescent="0.35">
      <c r="S435">
        <v>3</v>
      </c>
      <c r="T435" s="54" t="s">
        <v>187</v>
      </c>
      <c r="U435" s="54" t="s">
        <v>189</v>
      </c>
      <c r="V435" s="54" t="s">
        <v>186</v>
      </c>
      <c r="W435" s="1">
        <v>43708</v>
      </c>
      <c r="X435" t="s">
        <v>389</v>
      </c>
      <c r="Y435" t="s">
        <v>390</v>
      </c>
      <c r="Z435" t="s">
        <v>1143</v>
      </c>
      <c r="AA435" t="s">
        <v>1144</v>
      </c>
    </row>
    <row r="436" spans="19:27" x14ac:dyDescent="0.35">
      <c r="S436">
        <v>3</v>
      </c>
      <c r="T436" s="54" t="s">
        <v>187</v>
      </c>
      <c r="U436" s="54" t="s">
        <v>189</v>
      </c>
      <c r="V436" s="54" t="s">
        <v>186</v>
      </c>
      <c r="W436" s="1">
        <v>43708</v>
      </c>
      <c r="X436" t="s">
        <v>391</v>
      </c>
      <c r="Y436" t="s">
        <v>392</v>
      </c>
      <c r="Z436" t="s">
        <v>1311</v>
      </c>
      <c r="AA436" t="s">
        <v>1312</v>
      </c>
    </row>
    <row r="437" spans="19:27" x14ac:dyDescent="0.35">
      <c r="S437">
        <v>3</v>
      </c>
      <c r="T437" s="54" t="s">
        <v>187</v>
      </c>
      <c r="U437" s="54" t="s">
        <v>189</v>
      </c>
      <c r="V437" s="54" t="s">
        <v>186</v>
      </c>
      <c r="W437" s="1">
        <v>43708</v>
      </c>
      <c r="X437" t="s">
        <v>393</v>
      </c>
      <c r="Y437" t="s">
        <v>394</v>
      </c>
      <c r="Z437" t="s">
        <v>1313</v>
      </c>
      <c r="AA437" t="s">
        <v>1314</v>
      </c>
    </row>
    <row r="438" spans="19:27" x14ac:dyDescent="0.35">
      <c r="S438">
        <v>3</v>
      </c>
      <c r="T438" s="54" t="s">
        <v>187</v>
      </c>
      <c r="U438" s="54" t="s">
        <v>189</v>
      </c>
      <c r="V438" s="54" t="s">
        <v>186</v>
      </c>
      <c r="W438" s="1">
        <v>43708</v>
      </c>
      <c r="X438" t="s">
        <v>395</v>
      </c>
      <c r="Y438" t="s">
        <v>396</v>
      </c>
      <c r="Z438" t="s">
        <v>1315</v>
      </c>
      <c r="AA438" t="s">
        <v>1316</v>
      </c>
    </row>
    <row r="439" spans="19:27" x14ac:dyDescent="0.35">
      <c r="S439">
        <v>3</v>
      </c>
      <c r="T439" s="54" t="s">
        <v>187</v>
      </c>
      <c r="U439" s="54" t="s">
        <v>189</v>
      </c>
      <c r="V439" s="54" t="s">
        <v>186</v>
      </c>
      <c r="W439" s="1">
        <v>43708</v>
      </c>
      <c r="X439" t="s">
        <v>397</v>
      </c>
      <c r="Y439" t="s">
        <v>398</v>
      </c>
      <c r="Z439" t="s">
        <v>1317</v>
      </c>
      <c r="AA439" t="s">
        <v>1318</v>
      </c>
    </row>
    <row r="440" spans="19:27" x14ac:dyDescent="0.35">
      <c r="S440">
        <v>3</v>
      </c>
      <c r="T440" s="54" t="s">
        <v>187</v>
      </c>
      <c r="U440" s="54" t="s">
        <v>189</v>
      </c>
      <c r="V440" s="54" t="s">
        <v>186</v>
      </c>
      <c r="W440" s="1">
        <v>43708</v>
      </c>
      <c r="X440" t="s">
        <v>399</v>
      </c>
      <c r="Y440" t="s">
        <v>400</v>
      </c>
      <c r="Z440" t="s">
        <v>1165</v>
      </c>
      <c r="AA440" t="s">
        <v>1166</v>
      </c>
    </row>
    <row r="441" spans="19:27" x14ac:dyDescent="0.35">
      <c r="S441">
        <v>3</v>
      </c>
      <c r="T441" s="54" t="s">
        <v>187</v>
      </c>
      <c r="U441" s="54" t="s">
        <v>189</v>
      </c>
      <c r="V441" s="54" t="s">
        <v>186</v>
      </c>
      <c r="W441" s="1">
        <v>43708</v>
      </c>
      <c r="X441" t="s">
        <v>401</v>
      </c>
      <c r="Y441" t="s">
        <v>402</v>
      </c>
      <c r="Z441" t="s">
        <v>1319</v>
      </c>
      <c r="AA441" t="s">
        <v>1320</v>
      </c>
    </row>
    <row r="442" spans="19:27" x14ac:dyDescent="0.35">
      <c r="S442">
        <v>3</v>
      </c>
      <c r="T442" s="54" t="s">
        <v>187</v>
      </c>
      <c r="U442" s="54" t="s">
        <v>189</v>
      </c>
      <c r="V442" s="54" t="s">
        <v>186</v>
      </c>
      <c r="W442" s="1">
        <v>43708</v>
      </c>
      <c r="X442" t="s">
        <v>403</v>
      </c>
      <c r="Y442" t="s">
        <v>404</v>
      </c>
      <c r="Z442" t="s">
        <v>1321</v>
      </c>
      <c r="AA442" t="s">
        <v>1322</v>
      </c>
    </row>
    <row r="443" spans="19:27" x14ac:dyDescent="0.35">
      <c r="S443">
        <v>3</v>
      </c>
      <c r="T443" s="54" t="s">
        <v>187</v>
      </c>
      <c r="U443" s="54" t="s">
        <v>189</v>
      </c>
      <c r="V443" s="54" t="s">
        <v>186</v>
      </c>
      <c r="W443" s="1">
        <v>43708</v>
      </c>
      <c r="X443" t="s">
        <v>405</v>
      </c>
      <c r="Y443" t="s">
        <v>406</v>
      </c>
      <c r="Z443" t="s">
        <v>1323</v>
      </c>
      <c r="AA443" t="s">
        <v>1324</v>
      </c>
    </row>
    <row r="444" spans="19:27" x14ac:dyDescent="0.35">
      <c r="S444">
        <v>3</v>
      </c>
      <c r="T444" s="54" t="s">
        <v>187</v>
      </c>
      <c r="U444" s="54" t="s">
        <v>189</v>
      </c>
      <c r="V444" s="54" t="s">
        <v>186</v>
      </c>
      <c r="W444" s="1">
        <v>43708</v>
      </c>
      <c r="X444" t="s">
        <v>407</v>
      </c>
      <c r="Y444" t="s">
        <v>408</v>
      </c>
      <c r="Z444" t="s">
        <v>1325</v>
      </c>
      <c r="AA444" t="s">
        <v>1326</v>
      </c>
    </row>
    <row r="445" spans="19:27" x14ac:dyDescent="0.35">
      <c r="S445">
        <v>3</v>
      </c>
      <c r="T445" s="54" t="s">
        <v>187</v>
      </c>
      <c r="U445" s="54" t="s">
        <v>189</v>
      </c>
      <c r="V445" s="54" t="s">
        <v>186</v>
      </c>
      <c r="W445" s="1">
        <v>43708</v>
      </c>
      <c r="X445" t="s">
        <v>409</v>
      </c>
      <c r="Y445" t="s">
        <v>410</v>
      </c>
      <c r="Z445" t="s">
        <v>1133</v>
      </c>
      <c r="AA445" t="s">
        <v>1134</v>
      </c>
    </row>
    <row r="446" spans="19:27" x14ac:dyDescent="0.35">
      <c r="S446">
        <v>3</v>
      </c>
      <c r="T446" s="54" t="s">
        <v>187</v>
      </c>
      <c r="U446" s="54" t="s">
        <v>189</v>
      </c>
      <c r="V446" s="54" t="s">
        <v>186</v>
      </c>
      <c r="W446" s="1">
        <v>43708</v>
      </c>
      <c r="X446" t="s">
        <v>411</v>
      </c>
      <c r="Y446" t="s">
        <v>412</v>
      </c>
      <c r="Z446" t="s">
        <v>1327</v>
      </c>
      <c r="AA446" t="s">
        <v>1328</v>
      </c>
    </row>
    <row r="447" spans="19:27" x14ac:dyDescent="0.35">
      <c r="S447">
        <v>3</v>
      </c>
      <c r="T447" s="54" t="s">
        <v>187</v>
      </c>
      <c r="U447" s="54" t="s">
        <v>189</v>
      </c>
      <c r="V447" s="54" t="s">
        <v>186</v>
      </c>
      <c r="W447" s="1">
        <v>43708</v>
      </c>
      <c r="X447" t="s">
        <v>413</v>
      </c>
      <c r="Y447" t="s">
        <v>414</v>
      </c>
      <c r="Z447" t="s">
        <v>1133</v>
      </c>
      <c r="AA447" t="s">
        <v>1134</v>
      </c>
    </row>
    <row r="448" spans="19:27" x14ac:dyDescent="0.35">
      <c r="S448">
        <v>3</v>
      </c>
      <c r="T448" s="54" t="s">
        <v>187</v>
      </c>
      <c r="U448" s="54" t="s">
        <v>189</v>
      </c>
      <c r="V448" s="54" t="s">
        <v>186</v>
      </c>
      <c r="W448" s="1">
        <v>43708</v>
      </c>
      <c r="X448" t="s">
        <v>415</v>
      </c>
      <c r="Y448" t="s">
        <v>416</v>
      </c>
      <c r="Z448" t="s">
        <v>1257</v>
      </c>
      <c r="AA448" t="s">
        <v>1258</v>
      </c>
    </row>
    <row r="449" spans="19:27" x14ac:dyDescent="0.35">
      <c r="S449">
        <v>3</v>
      </c>
      <c r="T449" s="54" t="s">
        <v>187</v>
      </c>
      <c r="U449" s="54" t="s">
        <v>189</v>
      </c>
      <c r="V449" s="54" t="s">
        <v>186</v>
      </c>
      <c r="W449" s="1">
        <v>43708</v>
      </c>
      <c r="X449" t="s">
        <v>417</v>
      </c>
      <c r="Y449" t="s">
        <v>418</v>
      </c>
      <c r="Z449" t="s">
        <v>1329</v>
      </c>
      <c r="AA449" t="s">
        <v>1330</v>
      </c>
    </row>
    <row r="450" spans="19:27" x14ac:dyDescent="0.35">
      <c r="S450">
        <v>3</v>
      </c>
      <c r="T450" s="54" t="s">
        <v>187</v>
      </c>
      <c r="U450" s="54" t="s">
        <v>189</v>
      </c>
      <c r="V450" s="54" t="s">
        <v>186</v>
      </c>
      <c r="W450" s="1">
        <v>43708</v>
      </c>
      <c r="X450" t="s">
        <v>419</v>
      </c>
      <c r="Y450" t="s">
        <v>420</v>
      </c>
      <c r="Z450" t="s">
        <v>1331</v>
      </c>
      <c r="AA450" t="s">
        <v>1332</v>
      </c>
    </row>
    <row r="451" spans="19:27" x14ac:dyDescent="0.35">
      <c r="S451">
        <v>3</v>
      </c>
      <c r="T451" s="54" t="s">
        <v>187</v>
      </c>
      <c r="U451" s="54" t="s">
        <v>189</v>
      </c>
      <c r="V451" s="54" t="s">
        <v>186</v>
      </c>
      <c r="W451" s="1">
        <v>43708</v>
      </c>
      <c r="X451" t="s">
        <v>421</v>
      </c>
      <c r="Y451" t="s">
        <v>422</v>
      </c>
      <c r="Z451" t="s">
        <v>1333</v>
      </c>
      <c r="AA451" t="s">
        <v>1334</v>
      </c>
    </row>
    <row r="452" spans="19:27" x14ac:dyDescent="0.35">
      <c r="S452">
        <v>3</v>
      </c>
      <c r="T452" s="54" t="s">
        <v>187</v>
      </c>
      <c r="U452" s="54" t="s">
        <v>189</v>
      </c>
      <c r="V452" s="54" t="s">
        <v>186</v>
      </c>
      <c r="W452" s="1">
        <v>43708</v>
      </c>
      <c r="X452" t="s">
        <v>423</v>
      </c>
      <c r="Y452" t="s">
        <v>424</v>
      </c>
      <c r="Z452" t="s">
        <v>1335</v>
      </c>
      <c r="AA452" t="s">
        <v>1336</v>
      </c>
    </row>
    <row r="453" spans="19:27" x14ac:dyDescent="0.35">
      <c r="S453">
        <v>3</v>
      </c>
      <c r="T453" s="54" t="s">
        <v>187</v>
      </c>
      <c r="U453" s="54" t="s">
        <v>189</v>
      </c>
      <c r="V453" s="54" t="s">
        <v>186</v>
      </c>
      <c r="W453" s="1">
        <v>43708</v>
      </c>
      <c r="X453" t="s">
        <v>425</v>
      </c>
      <c r="Y453" t="s">
        <v>426</v>
      </c>
      <c r="Z453" t="s">
        <v>1337</v>
      </c>
      <c r="AA453" t="s">
        <v>1338</v>
      </c>
    </row>
    <row r="454" spans="19:27" x14ac:dyDescent="0.35">
      <c r="S454">
        <v>3</v>
      </c>
      <c r="T454" s="54" t="s">
        <v>187</v>
      </c>
      <c r="U454" s="54" t="s">
        <v>189</v>
      </c>
      <c r="V454" s="54" t="s">
        <v>186</v>
      </c>
      <c r="W454" s="1">
        <v>43708</v>
      </c>
      <c r="X454" t="s">
        <v>427</v>
      </c>
      <c r="Y454" t="s">
        <v>428</v>
      </c>
      <c r="Z454" t="s">
        <v>1339</v>
      </c>
      <c r="AA454" t="s">
        <v>1340</v>
      </c>
    </row>
    <row r="455" spans="19:27" x14ac:dyDescent="0.35">
      <c r="S455">
        <v>3</v>
      </c>
      <c r="T455" s="54" t="s">
        <v>187</v>
      </c>
      <c r="U455" s="54" t="s">
        <v>189</v>
      </c>
      <c r="V455" s="54" t="s">
        <v>186</v>
      </c>
      <c r="W455" s="1">
        <v>43708</v>
      </c>
      <c r="X455" t="s">
        <v>429</v>
      </c>
      <c r="Y455" t="s">
        <v>430</v>
      </c>
      <c r="Z455" t="s">
        <v>1341</v>
      </c>
      <c r="AA455" t="s">
        <v>1342</v>
      </c>
    </row>
    <row r="456" spans="19:27" x14ac:dyDescent="0.35">
      <c r="S456">
        <v>3</v>
      </c>
      <c r="T456" s="54" t="s">
        <v>187</v>
      </c>
      <c r="U456" s="54" t="s">
        <v>189</v>
      </c>
      <c r="V456" s="54" t="s">
        <v>186</v>
      </c>
      <c r="W456" s="1">
        <v>43708</v>
      </c>
      <c r="X456" t="s">
        <v>431</v>
      </c>
      <c r="Y456" t="s">
        <v>432</v>
      </c>
      <c r="Z456" t="s">
        <v>1343</v>
      </c>
      <c r="AA456" t="s">
        <v>1344</v>
      </c>
    </row>
    <row r="457" spans="19:27" x14ac:dyDescent="0.35">
      <c r="S457">
        <v>3</v>
      </c>
      <c r="T457" s="54" t="s">
        <v>187</v>
      </c>
      <c r="U457" s="54" t="s">
        <v>189</v>
      </c>
      <c r="V457" s="54" t="s">
        <v>186</v>
      </c>
      <c r="W457" s="1">
        <v>43708</v>
      </c>
      <c r="X457" t="s">
        <v>433</v>
      </c>
      <c r="Y457" t="s">
        <v>434</v>
      </c>
      <c r="Z457" t="s">
        <v>1345</v>
      </c>
      <c r="AA457" t="s">
        <v>1346</v>
      </c>
    </row>
    <row r="458" spans="19:27" x14ac:dyDescent="0.35">
      <c r="S458">
        <v>3</v>
      </c>
      <c r="T458" s="54" t="s">
        <v>187</v>
      </c>
      <c r="U458" s="54" t="s">
        <v>189</v>
      </c>
      <c r="V458" s="54" t="s">
        <v>186</v>
      </c>
      <c r="W458" s="1">
        <v>43708</v>
      </c>
      <c r="X458" t="s">
        <v>435</v>
      </c>
      <c r="Y458" t="s">
        <v>436</v>
      </c>
      <c r="Z458" t="s">
        <v>1347</v>
      </c>
      <c r="AA458" t="s">
        <v>1348</v>
      </c>
    </row>
    <row r="459" spans="19:27" x14ac:dyDescent="0.35">
      <c r="S459">
        <v>3</v>
      </c>
      <c r="T459" s="54" t="s">
        <v>187</v>
      </c>
      <c r="U459" s="54" t="s">
        <v>189</v>
      </c>
      <c r="V459" s="54" t="s">
        <v>186</v>
      </c>
      <c r="W459" s="1">
        <v>43708</v>
      </c>
      <c r="X459" t="s">
        <v>437</v>
      </c>
      <c r="Y459" t="s">
        <v>438</v>
      </c>
      <c r="Z459" t="s">
        <v>1349</v>
      </c>
      <c r="AA459" t="s">
        <v>1350</v>
      </c>
    </row>
    <row r="460" spans="19:27" x14ac:dyDescent="0.35">
      <c r="S460">
        <v>3</v>
      </c>
      <c r="T460" s="54" t="s">
        <v>187</v>
      </c>
      <c r="U460" s="54" t="s">
        <v>189</v>
      </c>
      <c r="V460" s="54" t="s">
        <v>186</v>
      </c>
      <c r="W460" s="1">
        <v>43708</v>
      </c>
      <c r="X460" t="s">
        <v>439</v>
      </c>
      <c r="Y460" t="s">
        <v>440</v>
      </c>
      <c r="Z460" t="s">
        <v>1351</v>
      </c>
      <c r="AA460" t="s">
        <v>1352</v>
      </c>
    </row>
    <row r="461" spans="19:27" x14ac:dyDescent="0.35">
      <c r="S461">
        <v>3</v>
      </c>
      <c r="T461" s="54" t="s">
        <v>187</v>
      </c>
      <c r="U461" s="54" t="s">
        <v>189</v>
      </c>
      <c r="V461" s="54" t="s">
        <v>186</v>
      </c>
      <c r="W461" s="1">
        <v>43708</v>
      </c>
      <c r="X461" t="s">
        <v>441</v>
      </c>
      <c r="Y461" t="s">
        <v>442</v>
      </c>
      <c r="Z461" t="s">
        <v>1353</v>
      </c>
      <c r="AA461" t="s">
        <v>1354</v>
      </c>
    </row>
    <row r="462" spans="19:27" x14ac:dyDescent="0.35">
      <c r="S462">
        <v>3</v>
      </c>
      <c r="T462" s="54" t="s">
        <v>187</v>
      </c>
      <c r="U462" s="54" t="s">
        <v>189</v>
      </c>
      <c r="V462" s="54" t="s">
        <v>186</v>
      </c>
      <c r="W462" s="1">
        <v>43708</v>
      </c>
      <c r="X462" t="s">
        <v>443</v>
      </c>
      <c r="Y462" t="s">
        <v>444</v>
      </c>
      <c r="Z462" t="s">
        <v>1355</v>
      </c>
      <c r="AA462" t="s">
        <v>1356</v>
      </c>
    </row>
    <row r="463" spans="19:27" x14ac:dyDescent="0.35">
      <c r="S463">
        <v>3</v>
      </c>
      <c r="T463" s="54" t="s">
        <v>187</v>
      </c>
      <c r="U463" s="54" t="s">
        <v>189</v>
      </c>
      <c r="V463" s="54" t="s">
        <v>186</v>
      </c>
      <c r="W463" s="1">
        <v>43708</v>
      </c>
      <c r="X463" t="s">
        <v>445</v>
      </c>
      <c r="Y463" t="s">
        <v>446</v>
      </c>
      <c r="Z463" t="s">
        <v>1357</v>
      </c>
      <c r="AA463" t="s">
        <v>1358</v>
      </c>
    </row>
    <row r="464" spans="19:27" x14ac:dyDescent="0.35">
      <c r="S464">
        <v>3</v>
      </c>
      <c r="T464" s="54" t="s">
        <v>187</v>
      </c>
      <c r="U464" s="54" t="s">
        <v>189</v>
      </c>
      <c r="V464" s="54" t="s">
        <v>186</v>
      </c>
      <c r="W464" s="1">
        <v>43708</v>
      </c>
      <c r="X464" t="s">
        <v>447</v>
      </c>
      <c r="Y464" t="s">
        <v>448</v>
      </c>
      <c r="Z464" t="s">
        <v>1359</v>
      </c>
      <c r="AA464" t="s">
        <v>1360</v>
      </c>
    </row>
    <row r="465" spans="19:27" x14ac:dyDescent="0.35">
      <c r="S465">
        <v>3</v>
      </c>
      <c r="T465" s="54" t="s">
        <v>187</v>
      </c>
      <c r="U465" s="54" t="s">
        <v>189</v>
      </c>
      <c r="V465" s="54" t="s">
        <v>186</v>
      </c>
      <c r="W465" s="1">
        <v>43708</v>
      </c>
      <c r="X465" t="s">
        <v>449</v>
      </c>
      <c r="Y465" t="s">
        <v>450</v>
      </c>
      <c r="Z465" t="s">
        <v>1361</v>
      </c>
      <c r="AA465" t="s">
        <v>1362</v>
      </c>
    </row>
    <row r="466" spans="19:27" x14ac:dyDescent="0.35">
      <c r="S466">
        <v>3</v>
      </c>
      <c r="T466" s="54" t="s">
        <v>187</v>
      </c>
      <c r="U466" s="54" t="s">
        <v>189</v>
      </c>
      <c r="V466" s="54" t="s">
        <v>186</v>
      </c>
      <c r="W466" s="1">
        <v>43708</v>
      </c>
      <c r="X466" t="s">
        <v>451</v>
      </c>
      <c r="Y466" t="s">
        <v>452</v>
      </c>
      <c r="Z466" t="s">
        <v>1363</v>
      </c>
      <c r="AA466" t="s">
        <v>1364</v>
      </c>
    </row>
    <row r="467" spans="19:27" x14ac:dyDescent="0.35">
      <c r="S467">
        <v>3</v>
      </c>
      <c r="T467" s="54" t="s">
        <v>187</v>
      </c>
      <c r="U467" s="54" t="s">
        <v>189</v>
      </c>
      <c r="V467" s="54" t="s">
        <v>186</v>
      </c>
      <c r="W467" s="1">
        <v>43708</v>
      </c>
      <c r="X467" t="s">
        <v>453</v>
      </c>
      <c r="Y467" t="s">
        <v>454</v>
      </c>
      <c r="Z467" t="s">
        <v>1365</v>
      </c>
      <c r="AA467" t="s">
        <v>1366</v>
      </c>
    </row>
    <row r="468" spans="19:27" x14ac:dyDescent="0.35">
      <c r="S468">
        <v>3</v>
      </c>
      <c r="T468" s="54" t="s">
        <v>187</v>
      </c>
      <c r="U468" s="54" t="s">
        <v>189</v>
      </c>
      <c r="V468" s="54" t="s">
        <v>186</v>
      </c>
      <c r="W468" s="1">
        <v>43708</v>
      </c>
      <c r="X468" t="s">
        <v>455</v>
      </c>
      <c r="Y468" t="s">
        <v>456</v>
      </c>
      <c r="Z468" t="s">
        <v>1367</v>
      </c>
      <c r="AA468" t="s">
        <v>1368</v>
      </c>
    </row>
    <row r="469" spans="19:27" x14ac:dyDescent="0.35">
      <c r="S469">
        <v>3</v>
      </c>
      <c r="T469" s="54" t="s">
        <v>187</v>
      </c>
      <c r="U469" s="54" t="s">
        <v>189</v>
      </c>
      <c r="V469" s="54" t="s">
        <v>186</v>
      </c>
      <c r="W469" s="1">
        <v>43708</v>
      </c>
      <c r="X469" t="s">
        <v>457</v>
      </c>
      <c r="Y469" t="s">
        <v>458</v>
      </c>
      <c r="Z469" t="s">
        <v>1369</v>
      </c>
      <c r="AA469" t="s">
        <v>1370</v>
      </c>
    </row>
    <row r="470" spans="19:27" x14ac:dyDescent="0.35">
      <c r="S470">
        <v>3</v>
      </c>
      <c r="T470" s="54" t="s">
        <v>187</v>
      </c>
      <c r="U470" s="54" t="s">
        <v>189</v>
      </c>
      <c r="V470" s="54" t="s">
        <v>186</v>
      </c>
      <c r="W470" s="1">
        <v>43708</v>
      </c>
      <c r="X470" t="s">
        <v>459</v>
      </c>
      <c r="Y470" t="s">
        <v>460</v>
      </c>
      <c r="Z470" t="s">
        <v>1371</v>
      </c>
      <c r="AA470" t="s">
        <v>1372</v>
      </c>
    </row>
    <row r="471" spans="19:27" x14ac:dyDescent="0.35">
      <c r="S471">
        <v>3</v>
      </c>
      <c r="T471" s="54" t="s">
        <v>187</v>
      </c>
      <c r="U471" s="54" t="s">
        <v>189</v>
      </c>
      <c r="V471" s="54" t="s">
        <v>186</v>
      </c>
      <c r="W471" s="1">
        <v>43708</v>
      </c>
      <c r="X471" t="s">
        <v>461</v>
      </c>
      <c r="Y471" t="s">
        <v>462</v>
      </c>
      <c r="Z471" t="s">
        <v>1373</v>
      </c>
      <c r="AA471" t="s">
        <v>1374</v>
      </c>
    </row>
    <row r="472" spans="19:27" x14ac:dyDescent="0.35">
      <c r="S472">
        <v>3</v>
      </c>
      <c r="T472" s="54" t="s">
        <v>187</v>
      </c>
      <c r="U472" s="54" t="s">
        <v>189</v>
      </c>
      <c r="V472" s="54" t="s">
        <v>186</v>
      </c>
      <c r="W472" s="1">
        <v>43708</v>
      </c>
      <c r="X472" t="s">
        <v>463</v>
      </c>
      <c r="Y472" t="s">
        <v>464</v>
      </c>
      <c r="Z472" t="s">
        <v>1375</v>
      </c>
      <c r="AA472" t="s">
        <v>1376</v>
      </c>
    </row>
    <row r="473" spans="19:27" x14ac:dyDescent="0.35">
      <c r="S473">
        <v>3</v>
      </c>
      <c r="T473" s="54" t="s">
        <v>187</v>
      </c>
      <c r="U473" s="54" t="s">
        <v>189</v>
      </c>
      <c r="V473" s="54" t="s">
        <v>186</v>
      </c>
      <c r="W473" s="1">
        <v>43708</v>
      </c>
      <c r="X473" t="s">
        <v>465</v>
      </c>
      <c r="Y473" t="s">
        <v>466</v>
      </c>
      <c r="Z473" t="s">
        <v>1377</v>
      </c>
      <c r="AA473" t="s">
        <v>1378</v>
      </c>
    </row>
    <row r="474" spans="19:27" x14ac:dyDescent="0.35">
      <c r="S474">
        <v>3</v>
      </c>
      <c r="T474" s="54" t="s">
        <v>187</v>
      </c>
      <c r="U474" s="54" t="s">
        <v>189</v>
      </c>
      <c r="V474" s="54" t="s">
        <v>186</v>
      </c>
      <c r="W474" s="1">
        <v>43708</v>
      </c>
      <c r="X474" t="s">
        <v>467</v>
      </c>
      <c r="Y474" t="s">
        <v>468</v>
      </c>
      <c r="Z474" t="s">
        <v>1379</v>
      </c>
      <c r="AA474" t="s">
        <v>1380</v>
      </c>
    </row>
    <row r="475" spans="19:27" x14ac:dyDescent="0.35">
      <c r="S475">
        <v>3</v>
      </c>
      <c r="T475" s="54" t="s">
        <v>187</v>
      </c>
      <c r="U475" s="54" t="s">
        <v>189</v>
      </c>
      <c r="V475" s="54" t="s">
        <v>186</v>
      </c>
      <c r="W475" s="1">
        <v>43708</v>
      </c>
      <c r="X475" t="s">
        <v>469</v>
      </c>
      <c r="Y475" t="s">
        <v>470</v>
      </c>
      <c r="Z475" t="s">
        <v>1165</v>
      </c>
      <c r="AA475" t="s">
        <v>1166</v>
      </c>
    </row>
    <row r="476" spans="19:27" x14ac:dyDescent="0.35">
      <c r="S476">
        <v>3</v>
      </c>
      <c r="T476" s="54" t="s">
        <v>187</v>
      </c>
      <c r="U476" s="54" t="s">
        <v>189</v>
      </c>
      <c r="V476" s="54" t="s">
        <v>186</v>
      </c>
      <c r="W476" s="1">
        <v>43708</v>
      </c>
      <c r="X476" t="s">
        <v>471</v>
      </c>
      <c r="Y476" t="s">
        <v>472</v>
      </c>
      <c r="Z476" t="s">
        <v>1381</v>
      </c>
      <c r="AA476" t="s">
        <v>1382</v>
      </c>
    </row>
    <row r="477" spans="19:27" x14ac:dyDescent="0.35">
      <c r="S477">
        <v>3</v>
      </c>
      <c r="T477" s="54" t="s">
        <v>187</v>
      </c>
      <c r="U477" s="54" t="s">
        <v>189</v>
      </c>
      <c r="V477" s="54" t="s">
        <v>186</v>
      </c>
      <c r="W477" s="1">
        <v>43708</v>
      </c>
      <c r="X477" t="s">
        <v>473</v>
      </c>
      <c r="Y477" t="s">
        <v>474</v>
      </c>
      <c r="Z477" t="s">
        <v>1383</v>
      </c>
      <c r="AA477" t="s">
        <v>1384</v>
      </c>
    </row>
    <row r="478" spans="19:27" x14ac:dyDescent="0.35">
      <c r="S478">
        <v>3</v>
      </c>
      <c r="T478" s="54" t="s">
        <v>187</v>
      </c>
      <c r="U478" s="54" t="s">
        <v>189</v>
      </c>
      <c r="V478" s="54" t="s">
        <v>186</v>
      </c>
      <c r="W478" s="1">
        <v>43708</v>
      </c>
      <c r="X478" t="s">
        <v>475</v>
      </c>
      <c r="Y478" t="s">
        <v>476</v>
      </c>
      <c r="Z478" t="s">
        <v>1137</v>
      </c>
      <c r="AA478" t="s">
        <v>1138</v>
      </c>
    </row>
    <row r="479" spans="19:27" x14ac:dyDescent="0.35">
      <c r="S479">
        <v>3</v>
      </c>
      <c r="T479" s="54" t="s">
        <v>187</v>
      </c>
      <c r="U479" s="54" t="s">
        <v>189</v>
      </c>
      <c r="V479" s="54" t="s">
        <v>186</v>
      </c>
      <c r="W479" s="1">
        <v>43708</v>
      </c>
      <c r="X479" t="s">
        <v>477</v>
      </c>
      <c r="Y479" t="s">
        <v>478</v>
      </c>
      <c r="Z479" t="s">
        <v>1385</v>
      </c>
      <c r="AA479" t="s">
        <v>1386</v>
      </c>
    </row>
    <row r="480" spans="19:27" x14ac:dyDescent="0.35">
      <c r="S480">
        <v>3</v>
      </c>
      <c r="T480" s="54" t="s">
        <v>187</v>
      </c>
      <c r="U480" s="54" t="s">
        <v>189</v>
      </c>
      <c r="V480" s="54" t="s">
        <v>186</v>
      </c>
      <c r="W480" s="1">
        <v>43708</v>
      </c>
      <c r="X480" t="s">
        <v>479</v>
      </c>
      <c r="Y480" t="s">
        <v>480</v>
      </c>
      <c r="Z480" t="s">
        <v>1387</v>
      </c>
      <c r="AA480" t="s">
        <v>1388</v>
      </c>
    </row>
    <row r="481" spans="19:27" x14ac:dyDescent="0.35">
      <c r="S481">
        <v>3</v>
      </c>
      <c r="T481" s="54" t="s">
        <v>187</v>
      </c>
      <c r="U481" s="54" t="s">
        <v>189</v>
      </c>
      <c r="V481" s="54" t="s">
        <v>186</v>
      </c>
      <c r="W481" s="1">
        <v>43708</v>
      </c>
      <c r="X481" t="s">
        <v>481</v>
      </c>
      <c r="Y481" t="s">
        <v>482</v>
      </c>
      <c r="Z481" t="s">
        <v>1389</v>
      </c>
      <c r="AA481" t="s">
        <v>1390</v>
      </c>
    </row>
    <row r="482" spans="19:27" x14ac:dyDescent="0.35">
      <c r="S482">
        <v>3</v>
      </c>
      <c r="T482" s="54" t="s">
        <v>187</v>
      </c>
      <c r="U482" s="54" t="s">
        <v>189</v>
      </c>
      <c r="V482" s="54" t="s">
        <v>186</v>
      </c>
      <c r="W482" s="1">
        <v>43708</v>
      </c>
      <c r="X482" t="s">
        <v>483</v>
      </c>
      <c r="Y482" t="s">
        <v>484</v>
      </c>
      <c r="Z482" t="s">
        <v>1391</v>
      </c>
      <c r="AA482" t="s">
        <v>1392</v>
      </c>
    </row>
    <row r="483" spans="19:27" x14ac:dyDescent="0.35">
      <c r="S483">
        <v>3</v>
      </c>
      <c r="T483" s="54" t="s">
        <v>187</v>
      </c>
      <c r="U483" s="54" t="s">
        <v>189</v>
      </c>
      <c r="V483" s="54" t="s">
        <v>186</v>
      </c>
      <c r="W483" s="1">
        <v>43708</v>
      </c>
      <c r="X483" t="s">
        <v>485</v>
      </c>
      <c r="Y483" t="s">
        <v>486</v>
      </c>
      <c r="Z483" t="s">
        <v>1393</v>
      </c>
      <c r="AA483" t="s">
        <v>1394</v>
      </c>
    </row>
    <row r="484" spans="19:27" x14ac:dyDescent="0.35">
      <c r="S484">
        <v>3</v>
      </c>
      <c r="T484" s="54" t="s">
        <v>187</v>
      </c>
      <c r="U484" s="54" t="s">
        <v>189</v>
      </c>
      <c r="V484" s="54" t="s">
        <v>186</v>
      </c>
      <c r="W484" s="1">
        <v>43708</v>
      </c>
      <c r="X484" t="s">
        <v>487</v>
      </c>
      <c r="Y484" t="s">
        <v>488</v>
      </c>
      <c r="Z484" t="s">
        <v>1395</v>
      </c>
      <c r="AA484" t="s">
        <v>1396</v>
      </c>
    </row>
    <row r="485" spans="19:27" x14ac:dyDescent="0.35">
      <c r="S485">
        <v>3</v>
      </c>
      <c r="T485" s="54" t="s">
        <v>187</v>
      </c>
      <c r="U485" s="54" t="s">
        <v>189</v>
      </c>
      <c r="V485" s="54" t="s">
        <v>186</v>
      </c>
      <c r="W485" s="1">
        <v>43708</v>
      </c>
      <c r="X485" t="s">
        <v>489</v>
      </c>
      <c r="Y485" t="s">
        <v>490</v>
      </c>
      <c r="Z485" t="s">
        <v>1397</v>
      </c>
      <c r="AA485" t="s">
        <v>1398</v>
      </c>
    </row>
    <row r="486" spans="19:27" x14ac:dyDescent="0.35">
      <c r="S486">
        <v>3</v>
      </c>
      <c r="T486" s="54" t="s">
        <v>187</v>
      </c>
      <c r="U486" s="54" t="s">
        <v>189</v>
      </c>
      <c r="V486" s="54" t="s">
        <v>186</v>
      </c>
      <c r="W486" s="1">
        <v>43708</v>
      </c>
      <c r="X486" t="s">
        <v>491</v>
      </c>
      <c r="Y486" t="s">
        <v>492</v>
      </c>
      <c r="Z486" t="s">
        <v>1399</v>
      </c>
      <c r="AA486" t="s">
        <v>1400</v>
      </c>
    </row>
    <row r="487" spans="19:27" x14ac:dyDescent="0.35">
      <c r="S487">
        <v>3</v>
      </c>
      <c r="T487" s="54" t="s">
        <v>187</v>
      </c>
      <c r="U487" s="54" t="s">
        <v>189</v>
      </c>
      <c r="V487" s="54" t="s">
        <v>186</v>
      </c>
      <c r="W487" s="1">
        <v>43708</v>
      </c>
      <c r="X487" t="s">
        <v>493</v>
      </c>
      <c r="Y487" t="s">
        <v>494</v>
      </c>
      <c r="Z487" t="s">
        <v>1165</v>
      </c>
      <c r="AA487" t="s">
        <v>1166</v>
      </c>
    </row>
    <row r="488" spans="19:27" x14ac:dyDescent="0.35">
      <c r="S488">
        <v>3</v>
      </c>
      <c r="T488" s="54" t="s">
        <v>187</v>
      </c>
      <c r="U488" s="54" t="s">
        <v>189</v>
      </c>
      <c r="V488" s="54" t="s">
        <v>186</v>
      </c>
      <c r="W488" s="1">
        <v>43708</v>
      </c>
      <c r="X488" t="s">
        <v>495</v>
      </c>
      <c r="Y488" t="s">
        <v>496</v>
      </c>
      <c r="Z488" t="s">
        <v>1401</v>
      </c>
      <c r="AA488" t="s">
        <v>1402</v>
      </c>
    </row>
    <row r="489" spans="19:27" x14ac:dyDescent="0.35">
      <c r="S489">
        <v>3</v>
      </c>
      <c r="T489" s="54" t="s">
        <v>187</v>
      </c>
      <c r="U489" s="54" t="s">
        <v>189</v>
      </c>
      <c r="V489" s="54" t="s">
        <v>186</v>
      </c>
      <c r="W489" s="1">
        <v>43708</v>
      </c>
      <c r="X489" t="s">
        <v>497</v>
      </c>
      <c r="Y489" t="s">
        <v>498</v>
      </c>
      <c r="Z489" t="s">
        <v>1403</v>
      </c>
      <c r="AA489" t="s">
        <v>1404</v>
      </c>
    </row>
    <row r="490" spans="19:27" x14ac:dyDescent="0.35">
      <c r="S490">
        <v>3</v>
      </c>
      <c r="T490" s="54" t="s">
        <v>187</v>
      </c>
      <c r="U490" s="54" t="s">
        <v>189</v>
      </c>
      <c r="V490" s="54" t="s">
        <v>186</v>
      </c>
      <c r="W490" s="1">
        <v>43708</v>
      </c>
      <c r="X490" t="s">
        <v>499</v>
      </c>
      <c r="Y490" t="s">
        <v>500</v>
      </c>
      <c r="Z490" t="s">
        <v>1405</v>
      </c>
      <c r="AA490" t="s">
        <v>1406</v>
      </c>
    </row>
    <row r="491" spans="19:27" x14ac:dyDescent="0.35">
      <c r="S491">
        <v>3</v>
      </c>
      <c r="T491" s="54" t="s">
        <v>187</v>
      </c>
      <c r="U491" s="54" t="s">
        <v>189</v>
      </c>
      <c r="V491" s="54" t="s">
        <v>186</v>
      </c>
      <c r="W491" s="1">
        <v>43708</v>
      </c>
      <c r="X491" t="s">
        <v>501</v>
      </c>
      <c r="Y491" t="s">
        <v>502</v>
      </c>
      <c r="Z491" t="s">
        <v>1407</v>
      </c>
      <c r="AA491" t="s">
        <v>1408</v>
      </c>
    </row>
    <row r="492" spans="19:27" x14ac:dyDescent="0.35">
      <c r="S492">
        <v>3</v>
      </c>
      <c r="T492" s="54" t="s">
        <v>187</v>
      </c>
      <c r="U492" s="54" t="s">
        <v>189</v>
      </c>
      <c r="V492" s="54" t="s">
        <v>186</v>
      </c>
      <c r="W492" s="1">
        <v>43708</v>
      </c>
      <c r="X492" t="s">
        <v>503</v>
      </c>
      <c r="Y492" t="s">
        <v>504</v>
      </c>
      <c r="Z492" t="s">
        <v>1133</v>
      </c>
      <c r="AA492" t="s">
        <v>1134</v>
      </c>
    </row>
    <row r="493" spans="19:27" x14ac:dyDescent="0.35">
      <c r="S493">
        <v>3</v>
      </c>
      <c r="T493" s="54" t="s">
        <v>187</v>
      </c>
      <c r="U493" s="54" t="s">
        <v>189</v>
      </c>
      <c r="V493" s="54" t="s">
        <v>186</v>
      </c>
      <c r="W493" s="1">
        <v>43708</v>
      </c>
      <c r="X493" t="s">
        <v>505</v>
      </c>
      <c r="Y493" t="s">
        <v>506</v>
      </c>
      <c r="Z493" t="s">
        <v>1409</v>
      </c>
      <c r="AA493" t="s">
        <v>1410</v>
      </c>
    </row>
    <row r="494" spans="19:27" x14ac:dyDescent="0.35">
      <c r="S494">
        <v>3</v>
      </c>
      <c r="T494" s="54" t="s">
        <v>187</v>
      </c>
      <c r="U494" s="54" t="s">
        <v>189</v>
      </c>
      <c r="V494" s="54" t="s">
        <v>186</v>
      </c>
      <c r="W494" s="1">
        <v>43708</v>
      </c>
      <c r="X494" t="s">
        <v>507</v>
      </c>
      <c r="Y494" t="s">
        <v>508</v>
      </c>
      <c r="Z494" t="s">
        <v>1411</v>
      </c>
      <c r="AA494" t="s">
        <v>1412</v>
      </c>
    </row>
    <row r="495" spans="19:27" x14ac:dyDescent="0.35">
      <c r="S495">
        <v>3</v>
      </c>
      <c r="T495" s="54" t="s">
        <v>187</v>
      </c>
      <c r="U495" s="54" t="s">
        <v>189</v>
      </c>
      <c r="V495" s="54" t="s">
        <v>186</v>
      </c>
      <c r="W495" s="1">
        <v>43708</v>
      </c>
      <c r="X495" t="s">
        <v>509</v>
      </c>
      <c r="Y495" t="s">
        <v>510</v>
      </c>
      <c r="Z495" t="s">
        <v>1413</v>
      </c>
      <c r="AA495" t="s">
        <v>1414</v>
      </c>
    </row>
    <row r="496" spans="19:27" x14ac:dyDescent="0.35">
      <c r="S496">
        <v>3</v>
      </c>
      <c r="T496" s="54" t="s">
        <v>187</v>
      </c>
      <c r="U496" s="54" t="s">
        <v>189</v>
      </c>
      <c r="V496" s="54" t="s">
        <v>186</v>
      </c>
      <c r="W496" s="1">
        <v>43708</v>
      </c>
      <c r="X496" t="s">
        <v>511</v>
      </c>
      <c r="Y496" t="s">
        <v>512</v>
      </c>
      <c r="Z496" t="s">
        <v>1415</v>
      </c>
      <c r="AA496" t="s">
        <v>1416</v>
      </c>
    </row>
    <row r="497" spans="19:27" x14ac:dyDescent="0.35">
      <c r="S497">
        <v>3</v>
      </c>
      <c r="T497" s="54" t="s">
        <v>187</v>
      </c>
      <c r="U497" s="54" t="s">
        <v>189</v>
      </c>
      <c r="V497" s="54" t="s">
        <v>186</v>
      </c>
      <c r="W497" s="1">
        <v>43708</v>
      </c>
      <c r="X497" t="s">
        <v>513</v>
      </c>
      <c r="Y497" t="s">
        <v>514</v>
      </c>
      <c r="Z497" t="s">
        <v>1139</v>
      </c>
      <c r="AA497" t="s">
        <v>1140</v>
      </c>
    </row>
    <row r="498" spans="19:27" x14ac:dyDescent="0.35">
      <c r="S498">
        <v>3</v>
      </c>
      <c r="T498" s="54" t="s">
        <v>187</v>
      </c>
      <c r="U498" s="54" t="s">
        <v>189</v>
      </c>
      <c r="V498" s="54" t="s">
        <v>186</v>
      </c>
      <c r="W498" s="1">
        <v>43708</v>
      </c>
      <c r="X498" t="s">
        <v>515</v>
      </c>
      <c r="Y498" t="s">
        <v>516</v>
      </c>
      <c r="Z498" t="s">
        <v>1417</v>
      </c>
      <c r="AA498" t="s">
        <v>1418</v>
      </c>
    </row>
    <row r="499" spans="19:27" x14ac:dyDescent="0.35">
      <c r="S499">
        <v>3</v>
      </c>
      <c r="T499" s="54" t="s">
        <v>187</v>
      </c>
      <c r="U499" s="54" t="s">
        <v>189</v>
      </c>
      <c r="V499" s="54" t="s">
        <v>186</v>
      </c>
      <c r="W499" s="1">
        <v>43708</v>
      </c>
      <c r="X499" t="s">
        <v>517</v>
      </c>
      <c r="Y499" t="s">
        <v>518</v>
      </c>
      <c r="Z499" t="s">
        <v>1419</v>
      </c>
      <c r="AA499" t="s">
        <v>1420</v>
      </c>
    </row>
    <row r="500" spans="19:27" x14ac:dyDescent="0.35">
      <c r="S500">
        <v>3</v>
      </c>
      <c r="T500" s="54" t="s">
        <v>187</v>
      </c>
      <c r="U500" s="54" t="s">
        <v>189</v>
      </c>
      <c r="V500" s="54" t="s">
        <v>186</v>
      </c>
      <c r="W500" s="1">
        <v>43708</v>
      </c>
      <c r="X500" t="s">
        <v>519</v>
      </c>
      <c r="Y500" t="s">
        <v>520</v>
      </c>
      <c r="Z500" t="s">
        <v>1421</v>
      </c>
      <c r="AA500" t="s">
        <v>1422</v>
      </c>
    </row>
    <row r="501" spans="19:27" x14ac:dyDescent="0.35">
      <c r="S501">
        <v>3</v>
      </c>
      <c r="T501" s="54" t="s">
        <v>187</v>
      </c>
      <c r="U501" s="54" t="s">
        <v>189</v>
      </c>
      <c r="V501" s="54" t="s">
        <v>186</v>
      </c>
      <c r="W501" s="1">
        <v>43708</v>
      </c>
      <c r="X501" t="s">
        <v>521</v>
      </c>
      <c r="Y501" t="s">
        <v>522</v>
      </c>
      <c r="Z501" t="s">
        <v>1423</v>
      </c>
      <c r="AA501" t="s">
        <v>1424</v>
      </c>
    </row>
    <row r="502" spans="19:27" x14ac:dyDescent="0.35">
      <c r="S502">
        <v>3</v>
      </c>
      <c r="T502" s="54" t="s">
        <v>187</v>
      </c>
      <c r="U502" s="54" t="s">
        <v>189</v>
      </c>
      <c r="V502" s="54" t="s">
        <v>186</v>
      </c>
      <c r="W502" s="1">
        <v>43708</v>
      </c>
      <c r="X502" t="s">
        <v>523</v>
      </c>
      <c r="Y502" t="s">
        <v>524</v>
      </c>
      <c r="Z502" t="s">
        <v>1137</v>
      </c>
      <c r="AA502" t="s">
        <v>1138</v>
      </c>
    </row>
    <row r="503" spans="19:27" x14ac:dyDescent="0.35">
      <c r="S503">
        <v>3</v>
      </c>
      <c r="T503" s="54" t="s">
        <v>187</v>
      </c>
      <c r="U503" s="54" t="s">
        <v>189</v>
      </c>
      <c r="V503" s="54" t="s">
        <v>186</v>
      </c>
      <c r="W503" s="1">
        <v>43708</v>
      </c>
      <c r="X503" t="s">
        <v>525</v>
      </c>
      <c r="Y503" t="s">
        <v>526</v>
      </c>
      <c r="Z503" t="s">
        <v>1137</v>
      </c>
      <c r="AA503" t="s">
        <v>1138</v>
      </c>
    </row>
    <row r="504" spans="19:27" x14ac:dyDescent="0.35">
      <c r="S504">
        <v>3</v>
      </c>
      <c r="T504" s="54" t="s">
        <v>187</v>
      </c>
      <c r="U504" s="54" t="s">
        <v>189</v>
      </c>
      <c r="V504" s="54" t="s">
        <v>186</v>
      </c>
      <c r="W504" s="1">
        <v>43708</v>
      </c>
      <c r="X504" t="s">
        <v>527</v>
      </c>
      <c r="Y504" t="s">
        <v>528</v>
      </c>
      <c r="Z504" t="s">
        <v>1137</v>
      </c>
      <c r="AA504" t="s">
        <v>1138</v>
      </c>
    </row>
    <row r="505" spans="19:27" x14ac:dyDescent="0.35">
      <c r="S505">
        <v>3</v>
      </c>
      <c r="T505" s="54" t="s">
        <v>187</v>
      </c>
      <c r="U505" s="54" t="s">
        <v>189</v>
      </c>
      <c r="V505" s="54" t="s">
        <v>186</v>
      </c>
      <c r="W505" s="1">
        <v>43708</v>
      </c>
      <c r="X505" t="s">
        <v>529</v>
      </c>
      <c r="Y505" t="s">
        <v>530</v>
      </c>
      <c r="Z505" t="s">
        <v>1425</v>
      </c>
      <c r="AA505" t="s">
        <v>1426</v>
      </c>
    </row>
    <row r="506" spans="19:27" x14ac:dyDescent="0.35">
      <c r="S506">
        <v>3</v>
      </c>
      <c r="T506" s="54" t="s">
        <v>187</v>
      </c>
      <c r="U506" s="54" t="s">
        <v>189</v>
      </c>
      <c r="V506" s="54" t="s">
        <v>186</v>
      </c>
      <c r="W506" s="1">
        <v>43708</v>
      </c>
      <c r="X506" t="s">
        <v>531</v>
      </c>
      <c r="Y506" t="s">
        <v>532</v>
      </c>
      <c r="Z506" t="s">
        <v>540</v>
      </c>
      <c r="AA506" t="s">
        <v>540</v>
      </c>
    </row>
    <row r="507" spans="19:27" x14ac:dyDescent="0.35">
      <c r="S507">
        <v>3</v>
      </c>
      <c r="T507" s="54" t="s">
        <v>187</v>
      </c>
      <c r="U507" s="54" t="s">
        <v>189</v>
      </c>
      <c r="V507" s="54" t="s">
        <v>186</v>
      </c>
      <c r="W507" s="1">
        <v>43708</v>
      </c>
      <c r="X507" t="s">
        <v>533</v>
      </c>
      <c r="Y507" t="s">
        <v>534</v>
      </c>
      <c r="Z507" t="s">
        <v>1137</v>
      </c>
      <c r="AA507" t="s">
        <v>1138</v>
      </c>
    </row>
    <row r="508" spans="19:27" x14ac:dyDescent="0.35">
      <c r="S508">
        <v>3</v>
      </c>
      <c r="T508" s="54" t="s">
        <v>187</v>
      </c>
      <c r="U508" s="54" t="s">
        <v>189</v>
      </c>
      <c r="V508" s="54" t="s">
        <v>186</v>
      </c>
      <c r="W508" s="1">
        <v>43708</v>
      </c>
      <c r="X508" t="s">
        <v>535</v>
      </c>
      <c r="Y508" t="s">
        <v>536</v>
      </c>
      <c r="Z508" t="s">
        <v>1137</v>
      </c>
      <c r="AA508" t="s">
        <v>1138</v>
      </c>
    </row>
    <row r="509" spans="19:27" x14ac:dyDescent="0.35">
      <c r="S509">
        <v>3</v>
      </c>
      <c r="T509" s="54" t="s">
        <v>187</v>
      </c>
      <c r="U509" s="54" t="s">
        <v>189</v>
      </c>
      <c r="V509" s="54" t="s">
        <v>186</v>
      </c>
      <c r="W509" s="1">
        <v>43708</v>
      </c>
      <c r="X509" t="s">
        <v>537</v>
      </c>
      <c r="Y509" t="s">
        <v>538</v>
      </c>
      <c r="Z509" t="s">
        <v>1427</v>
      </c>
      <c r="AA509" t="s">
        <v>1428</v>
      </c>
    </row>
    <row r="510" spans="19:27" x14ac:dyDescent="0.35">
      <c r="S510">
        <v>4</v>
      </c>
      <c r="T510" s="54" t="s">
        <v>184</v>
      </c>
      <c r="U510" s="54" t="s">
        <v>190</v>
      </c>
      <c r="V510" s="54" t="s">
        <v>186</v>
      </c>
      <c r="W510" s="1">
        <v>43738</v>
      </c>
    </row>
    <row r="511" spans="19:27" x14ac:dyDescent="0.35">
      <c r="S511">
        <v>4</v>
      </c>
      <c r="T511" s="54" t="s">
        <v>184</v>
      </c>
      <c r="U511" s="54" t="s">
        <v>190</v>
      </c>
      <c r="V511" s="54" t="s">
        <v>186</v>
      </c>
      <c r="W511" s="1">
        <v>43738</v>
      </c>
    </row>
    <row r="512" spans="19:27" x14ac:dyDescent="0.35">
      <c r="S512">
        <v>4</v>
      </c>
      <c r="T512" s="54" t="s">
        <v>184</v>
      </c>
      <c r="U512" s="54" t="s">
        <v>190</v>
      </c>
      <c r="V512" s="54" t="s">
        <v>186</v>
      </c>
      <c r="W512" s="1">
        <v>43738</v>
      </c>
    </row>
    <row r="513" spans="19:23" x14ac:dyDescent="0.35">
      <c r="S513">
        <v>4</v>
      </c>
      <c r="T513" s="54" t="s">
        <v>184</v>
      </c>
      <c r="U513" s="54" t="s">
        <v>190</v>
      </c>
      <c r="V513" s="54" t="s">
        <v>186</v>
      </c>
      <c r="W513" s="1">
        <v>43738</v>
      </c>
    </row>
    <row r="514" spans="19:23" x14ac:dyDescent="0.35">
      <c r="S514">
        <v>4</v>
      </c>
      <c r="T514" s="54" t="s">
        <v>184</v>
      </c>
      <c r="U514" s="54" t="s">
        <v>190</v>
      </c>
      <c r="V514" s="54" t="s">
        <v>186</v>
      </c>
      <c r="W514" s="1">
        <v>43738</v>
      </c>
    </row>
    <row r="515" spans="19:23" x14ac:dyDescent="0.35">
      <c r="S515">
        <v>4</v>
      </c>
      <c r="T515" s="54" t="s">
        <v>184</v>
      </c>
      <c r="U515" s="54" t="s">
        <v>190</v>
      </c>
      <c r="V515" s="54" t="s">
        <v>186</v>
      </c>
      <c r="W515" s="1">
        <v>43738</v>
      </c>
    </row>
    <row r="516" spans="19:23" x14ac:dyDescent="0.35">
      <c r="S516">
        <v>4</v>
      </c>
      <c r="T516" s="54" t="s">
        <v>184</v>
      </c>
      <c r="U516" s="54" t="s">
        <v>190</v>
      </c>
      <c r="V516" s="54" t="s">
        <v>186</v>
      </c>
      <c r="W516" s="1">
        <v>43738</v>
      </c>
    </row>
    <row r="517" spans="19:23" x14ac:dyDescent="0.35">
      <c r="S517">
        <v>4</v>
      </c>
      <c r="T517" s="54" t="s">
        <v>184</v>
      </c>
      <c r="U517" s="54" t="s">
        <v>190</v>
      </c>
      <c r="V517" s="54" t="s">
        <v>186</v>
      </c>
      <c r="W517" s="1">
        <v>43738</v>
      </c>
    </row>
    <row r="518" spans="19:23" x14ac:dyDescent="0.35">
      <c r="S518">
        <v>5</v>
      </c>
      <c r="T518" s="54" t="s">
        <v>187</v>
      </c>
      <c r="U518" s="54" t="s">
        <v>191</v>
      </c>
      <c r="V518" s="54" t="s">
        <v>186</v>
      </c>
      <c r="W518" s="1">
        <v>43769</v>
      </c>
    </row>
    <row r="519" spans="19:23" x14ac:dyDescent="0.35">
      <c r="S519">
        <v>5</v>
      </c>
      <c r="T519" s="54" t="s">
        <v>187</v>
      </c>
      <c r="U519" s="54" t="s">
        <v>191</v>
      </c>
      <c r="V519" s="54" t="s">
        <v>186</v>
      </c>
      <c r="W519" s="1">
        <v>43769</v>
      </c>
    </row>
    <row r="520" spans="19:23" x14ac:dyDescent="0.35">
      <c r="S520">
        <v>5</v>
      </c>
      <c r="T520" s="54" t="s">
        <v>187</v>
      </c>
      <c r="U520" s="54" t="s">
        <v>191</v>
      </c>
      <c r="V520" s="54" t="s">
        <v>186</v>
      </c>
      <c r="W520" s="1">
        <v>43769</v>
      </c>
    </row>
    <row r="521" spans="19:23" x14ac:dyDescent="0.35">
      <c r="S521">
        <v>5</v>
      </c>
      <c r="T521" s="54" t="s">
        <v>187</v>
      </c>
      <c r="U521" s="54" t="s">
        <v>191</v>
      </c>
      <c r="V521" s="54" t="s">
        <v>186</v>
      </c>
      <c r="W521" s="1">
        <v>43769</v>
      </c>
    </row>
    <row r="522" spans="19:23" x14ac:dyDescent="0.35">
      <c r="S522">
        <v>5</v>
      </c>
      <c r="T522" s="54" t="s">
        <v>187</v>
      </c>
      <c r="U522" s="54" t="s">
        <v>191</v>
      </c>
      <c r="V522" s="54" t="s">
        <v>186</v>
      </c>
      <c r="W522" s="1">
        <v>43769</v>
      </c>
    </row>
    <row r="523" spans="19:23" x14ac:dyDescent="0.35">
      <c r="S523">
        <v>5</v>
      </c>
      <c r="T523" s="54" t="s">
        <v>187</v>
      </c>
      <c r="U523" s="54" t="s">
        <v>191</v>
      </c>
      <c r="V523" s="54" t="s">
        <v>186</v>
      </c>
      <c r="W523" s="1">
        <v>43769</v>
      </c>
    </row>
    <row r="524" spans="19:23" x14ac:dyDescent="0.35">
      <c r="S524">
        <v>5</v>
      </c>
      <c r="T524" s="54" t="s">
        <v>187</v>
      </c>
      <c r="U524" s="54" t="s">
        <v>191</v>
      </c>
      <c r="V524" s="54" t="s">
        <v>186</v>
      </c>
      <c r="W524" s="1">
        <v>43769</v>
      </c>
    </row>
    <row r="525" spans="19:23" x14ac:dyDescent="0.35">
      <c r="S525">
        <v>5</v>
      </c>
      <c r="T525" s="54" t="s">
        <v>187</v>
      </c>
      <c r="U525" s="54" t="s">
        <v>191</v>
      </c>
      <c r="V525" s="54" t="s">
        <v>186</v>
      </c>
      <c r="W525" s="1">
        <v>43769</v>
      </c>
    </row>
    <row r="526" spans="19:23" x14ac:dyDescent="0.35">
      <c r="S526">
        <v>6</v>
      </c>
      <c r="T526" s="54" t="s">
        <v>184</v>
      </c>
      <c r="U526" s="54" t="s">
        <v>192</v>
      </c>
      <c r="V526" s="54" t="s">
        <v>186</v>
      </c>
      <c r="W526" s="1">
        <v>43799</v>
      </c>
    </row>
    <row r="527" spans="19:23" x14ac:dyDescent="0.35">
      <c r="S527">
        <v>6</v>
      </c>
      <c r="T527" s="54" t="s">
        <v>184</v>
      </c>
      <c r="U527" s="54" t="s">
        <v>192</v>
      </c>
      <c r="V527" s="54" t="s">
        <v>186</v>
      </c>
      <c r="W527" s="1">
        <v>43799</v>
      </c>
    </row>
    <row r="528" spans="19:23" x14ac:dyDescent="0.35">
      <c r="S528">
        <v>6</v>
      </c>
      <c r="T528" s="54" t="s">
        <v>184</v>
      </c>
      <c r="U528" s="54" t="s">
        <v>192</v>
      </c>
      <c r="V528" s="54" t="s">
        <v>186</v>
      </c>
      <c r="W528" s="1">
        <v>43799</v>
      </c>
    </row>
    <row r="529" spans="19:23" x14ac:dyDescent="0.35">
      <c r="S529">
        <v>6</v>
      </c>
      <c r="T529" s="54" t="s">
        <v>184</v>
      </c>
      <c r="U529" s="54" t="s">
        <v>192</v>
      </c>
      <c r="V529" s="54" t="s">
        <v>186</v>
      </c>
      <c r="W529" s="1">
        <v>43799</v>
      </c>
    </row>
    <row r="530" spans="19:23" x14ac:dyDescent="0.35">
      <c r="S530">
        <v>6</v>
      </c>
      <c r="T530" s="54" t="s">
        <v>184</v>
      </c>
      <c r="U530" s="54" t="s">
        <v>192</v>
      </c>
      <c r="V530" s="54" t="s">
        <v>186</v>
      </c>
      <c r="W530" s="1">
        <v>43799</v>
      </c>
    </row>
    <row r="531" spans="19:23" x14ac:dyDescent="0.35">
      <c r="S531">
        <v>6</v>
      </c>
      <c r="T531" s="54" t="s">
        <v>184</v>
      </c>
      <c r="U531" s="54" t="s">
        <v>192</v>
      </c>
      <c r="V531" s="54" t="s">
        <v>186</v>
      </c>
      <c r="W531" s="1">
        <v>43799</v>
      </c>
    </row>
    <row r="532" spans="19:23" x14ac:dyDescent="0.35">
      <c r="S532">
        <v>6</v>
      </c>
      <c r="T532" s="54" t="s">
        <v>184</v>
      </c>
      <c r="U532" s="54" t="s">
        <v>192</v>
      </c>
      <c r="V532" s="54" t="s">
        <v>186</v>
      </c>
      <c r="W532" s="1">
        <v>43799</v>
      </c>
    </row>
    <row r="533" spans="19:23" x14ac:dyDescent="0.35">
      <c r="S533">
        <v>6</v>
      </c>
      <c r="T533" s="54" t="s">
        <v>184</v>
      </c>
      <c r="U533" s="54" t="s">
        <v>192</v>
      </c>
      <c r="V533" s="54" t="s">
        <v>186</v>
      </c>
      <c r="W533" s="1">
        <v>43799</v>
      </c>
    </row>
    <row r="534" spans="19:23" x14ac:dyDescent="0.35">
      <c r="S534">
        <v>7</v>
      </c>
      <c r="T534" s="54" t="s">
        <v>187</v>
      </c>
      <c r="U534" s="54" t="s">
        <v>193</v>
      </c>
      <c r="V534" s="54" t="s">
        <v>186</v>
      </c>
      <c r="W534" s="1">
        <v>43830</v>
      </c>
    </row>
    <row r="535" spans="19:23" x14ac:dyDescent="0.35">
      <c r="S535">
        <v>7</v>
      </c>
      <c r="T535" s="54" t="s">
        <v>187</v>
      </c>
      <c r="U535" s="54" t="s">
        <v>193</v>
      </c>
      <c r="V535" s="54" t="s">
        <v>186</v>
      </c>
      <c r="W535" s="1">
        <v>43830</v>
      </c>
    </row>
    <row r="536" spans="19:23" x14ac:dyDescent="0.35">
      <c r="S536">
        <v>7</v>
      </c>
      <c r="T536" s="54" t="s">
        <v>187</v>
      </c>
      <c r="U536" s="54" t="s">
        <v>193</v>
      </c>
      <c r="V536" s="54" t="s">
        <v>186</v>
      </c>
      <c r="W536" s="1">
        <v>43830</v>
      </c>
    </row>
    <row r="537" spans="19:23" x14ac:dyDescent="0.35">
      <c r="S537">
        <v>7</v>
      </c>
      <c r="T537" s="54" t="s">
        <v>187</v>
      </c>
      <c r="U537" s="54" t="s">
        <v>193</v>
      </c>
      <c r="V537" s="54" t="s">
        <v>186</v>
      </c>
      <c r="W537" s="1">
        <v>43830</v>
      </c>
    </row>
    <row r="538" spans="19:23" x14ac:dyDescent="0.35">
      <c r="S538">
        <v>7</v>
      </c>
      <c r="T538" s="54" t="s">
        <v>187</v>
      </c>
      <c r="U538" s="54" t="s">
        <v>193</v>
      </c>
      <c r="V538" s="54" t="s">
        <v>186</v>
      </c>
      <c r="W538" s="1">
        <v>43830</v>
      </c>
    </row>
    <row r="539" spans="19:23" x14ac:dyDescent="0.35">
      <c r="S539">
        <v>7</v>
      </c>
      <c r="T539" s="54" t="s">
        <v>187</v>
      </c>
      <c r="U539" s="54" t="s">
        <v>193</v>
      </c>
      <c r="V539" s="54" t="s">
        <v>186</v>
      </c>
      <c r="W539" s="1">
        <v>43830</v>
      </c>
    </row>
    <row r="540" spans="19:23" x14ac:dyDescent="0.35">
      <c r="S540">
        <v>7</v>
      </c>
      <c r="T540" s="54" t="s">
        <v>187</v>
      </c>
      <c r="U540" s="54" t="s">
        <v>193</v>
      </c>
      <c r="V540" s="54" t="s">
        <v>186</v>
      </c>
      <c r="W540" s="1">
        <v>43830</v>
      </c>
    </row>
    <row r="541" spans="19:23" x14ac:dyDescent="0.35">
      <c r="S541">
        <v>7</v>
      </c>
      <c r="T541" s="54" t="s">
        <v>187</v>
      </c>
      <c r="U541" s="54" t="s">
        <v>193</v>
      </c>
      <c r="V541" s="54" t="s">
        <v>186</v>
      </c>
      <c r="W541" s="1">
        <v>43830</v>
      </c>
    </row>
    <row r="542" spans="19:23" x14ac:dyDescent="0.35">
      <c r="S542">
        <v>8</v>
      </c>
      <c r="T542" s="54" t="s">
        <v>187</v>
      </c>
      <c r="U542" s="54" t="s">
        <v>194</v>
      </c>
      <c r="V542" s="54" t="s">
        <v>195</v>
      </c>
      <c r="W542" s="1">
        <v>43861</v>
      </c>
    </row>
    <row r="543" spans="19:23" x14ac:dyDescent="0.35">
      <c r="S543">
        <v>8</v>
      </c>
      <c r="T543" s="54" t="s">
        <v>187</v>
      </c>
      <c r="U543" s="54" t="s">
        <v>194</v>
      </c>
      <c r="V543" s="54" t="s">
        <v>195</v>
      </c>
      <c r="W543" s="1">
        <v>43861</v>
      </c>
    </row>
    <row r="544" spans="19:23" x14ac:dyDescent="0.35">
      <c r="S544">
        <v>8</v>
      </c>
      <c r="T544" s="54" t="s">
        <v>187</v>
      </c>
      <c r="U544" s="54" t="s">
        <v>194</v>
      </c>
      <c r="V544" s="54" t="s">
        <v>195</v>
      </c>
      <c r="W544" s="1">
        <v>43861</v>
      </c>
    </row>
    <row r="545" spans="19:23" x14ac:dyDescent="0.35">
      <c r="S545">
        <v>8</v>
      </c>
      <c r="T545" s="54" t="s">
        <v>187</v>
      </c>
      <c r="U545" s="54" t="s">
        <v>194</v>
      </c>
      <c r="V545" s="54" t="s">
        <v>195</v>
      </c>
      <c r="W545" s="1">
        <v>43861</v>
      </c>
    </row>
    <row r="546" spans="19:23" x14ac:dyDescent="0.35">
      <c r="S546">
        <v>8</v>
      </c>
      <c r="T546" s="54" t="s">
        <v>187</v>
      </c>
      <c r="U546" s="54" t="s">
        <v>194</v>
      </c>
      <c r="V546" s="54" t="s">
        <v>195</v>
      </c>
      <c r="W546" s="1">
        <v>43861</v>
      </c>
    </row>
    <row r="547" spans="19:23" x14ac:dyDescent="0.35">
      <c r="S547">
        <v>8</v>
      </c>
      <c r="T547" s="54" t="s">
        <v>187</v>
      </c>
      <c r="U547" s="54" t="s">
        <v>194</v>
      </c>
      <c r="V547" s="54" t="s">
        <v>195</v>
      </c>
      <c r="W547" s="1">
        <v>43861</v>
      </c>
    </row>
    <row r="548" spans="19:23" x14ac:dyDescent="0.35">
      <c r="S548">
        <v>8</v>
      </c>
      <c r="T548" s="54" t="s">
        <v>187</v>
      </c>
      <c r="U548" s="54" t="s">
        <v>194</v>
      </c>
      <c r="V548" s="54" t="s">
        <v>195</v>
      </c>
      <c r="W548" s="1">
        <v>43861</v>
      </c>
    </row>
    <row r="549" spans="19:23" x14ac:dyDescent="0.35">
      <c r="S549">
        <v>8</v>
      </c>
      <c r="T549" s="54" t="s">
        <v>187</v>
      </c>
      <c r="U549" s="54" t="s">
        <v>194</v>
      </c>
      <c r="V549" s="54" t="s">
        <v>195</v>
      </c>
      <c r="W549" s="1">
        <v>43861</v>
      </c>
    </row>
    <row r="550" spans="19:23" x14ac:dyDescent="0.35">
      <c r="S550">
        <v>9</v>
      </c>
      <c r="T550" s="54" t="s">
        <v>196</v>
      </c>
      <c r="U550" s="54" t="s">
        <v>197</v>
      </c>
      <c r="V550" s="54" t="s">
        <v>195</v>
      </c>
      <c r="W550" s="1">
        <v>43890</v>
      </c>
    </row>
    <row r="551" spans="19:23" x14ac:dyDescent="0.35">
      <c r="S551">
        <v>9</v>
      </c>
      <c r="T551" s="54" t="s">
        <v>196</v>
      </c>
      <c r="U551" s="54" t="s">
        <v>197</v>
      </c>
      <c r="V551" s="54" t="s">
        <v>195</v>
      </c>
      <c r="W551" s="1">
        <v>43890</v>
      </c>
    </row>
    <row r="552" spans="19:23" x14ac:dyDescent="0.35">
      <c r="S552">
        <v>9</v>
      </c>
      <c r="T552" s="54" t="s">
        <v>196</v>
      </c>
      <c r="U552" s="54" t="s">
        <v>197</v>
      </c>
      <c r="V552" s="54" t="s">
        <v>195</v>
      </c>
      <c r="W552" s="1">
        <v>43890</v>
      </c>
    </row>
    <row r="553" spans="19:23" x14ac:dyDescent="0.35">
      <c r="S553">
        <v>9</v>
      </c>
      <c r="T553" s="54" t="s">
        <v>196</v>
      </c>
      <c r="U553" s="54" t="s">
        <v>197</v>
      </c>
      <c r="V553" s="54" t="s">
        <v>195</v>
      </c>
      <c r="W553" s="1">
        <v>43890</v>
      </c>
    </row>
    <row r="554" spans="19:23" x14ac:dyDescent="0.35">
      <c r="S554">
        <v>9</v>
      </c>
      <c r="T554" s="54" t="s">
        <v>196</v>
      </c>
      <c r="U554" s="54" t="s">
        <v>197</v>
      </c>
      <c r="V554" s="54" t="s">
        <v>195</v>
      </c>
      <c r="W554" s="1">
        <v>43890</v>
      </c>
    </row>
    <row r="555" spans="19:23" x14ac:dyDescent="0.35">
      <c r="S555">
        <v>9</v>
      </c>
      <c r="T555" s="54" t="s">
        <v>196</v>
      </c>
      <c r="U555" s="54" t="s">
        <v>197</v>
      </c>
      <c r="V555" s="54" t="s">
        <v>195</v>
      </c>
      <c r="W555" s="1">
        <v>43890</v>
      </c>
    </row>
    <row r="556" spans="19:23" x14ac:dyDescent="0.35">
      <c r="S556">
        <v>9</v>
      </c>
      <c r="T556" s="54" t="s">
        <v>196</v>
      </c>
      <c r="U556" s="54" t="s">
        <v>197</v>
      </c>
      <c r="V556" s="54" t="s">
        <v>195</v>
      </c>
      <c r="W556" s="1">
        <v>43890</v>
      </c>
    </row>
    <row r="557" spans="19:23" x14ac:dyDescent="0.35">
      <c r="S557">
        <v>9</v>
      </c>
      <c r="T557" s="54" t="s">
        <v>196</v>
      </c>
      <c r="U557" s="54" t="s">
        <v>197</v>
      </c>
      <c r="V557" s="54" t="s">
        <v>195</v>
      </c>
      <c r="W557" s="1">
        <v>43890</v>
      </c>
    </row>
    <row r="558" spans="19:23" x14ac:dyDescent="0.35">
      <c r="S558">
        <v>10</v>
      </c>
      <c r="T558" s="54" t="s">
        <v>187</v>
      </c>
      <c r="U558" s="54" t="s">
        <v>198</v>
      </c>
      <c r="V558" s="54" t="s">
        <v>195</v>
      </c>
      <c r="W558" s="1">
        <v>43921</v>
      </c>
    </row>
    <row r="559" spans="19:23" x14ac:dyDescent="0.35">
      <c r="S559">
        <v>10</v>
      </c>
      <c r="T559" s="54" t="s">
        <v>187</v>
      </c>
      <c r="U559" s="54" t="s">
        <v>198</v>
      </c>
      <c r="V559" s="54" t="s">
        <v>195</v>
      </c>
      <c r="W559" s="1">
        <v>43921</v>
      </c>
    </row>
    <row r="560" spans="19:23" x14ac:dyDescent="0.35">
      <c r="S560">
        <v>10</v>
      </c>
      <c r="T560" s="54" t="s">
        <v>187</v>
      </c>
      <c r="U560" s="54" t="s">
        <v>198</v>
      </c>
      <c r="V560" s="54" t="s">
        <v>195</v>
      </c>
      <c r="W560" s="1">
        <v>43921</v>
      </c>
    </row>
    <row r="561" spans="19:23" x14ac:dyDescent="0.35">
      <c r="S561">
        <v>10</v>
      </c>
      <c r="T561" s="54" t="s">
        <v>187</v>
      </c>
      <c r="U561" s="54" t="s">
        <v>198</v>
      </c>
      <c r="V561" s="54" t="s">
        <v>195</v>
      </c>
      <c r="W561" s="1">
        <v>43921</v>
      </c>
    </row>
    <row r="562" spans="19:23" x14ac:dyDescent="0.35">
      <c r="S562">
        <v>10</v>
      </c>
      <c r="T562" s="54" t="s">
        <v>187</v>
      </c>
      <c r="U562" s="54" t="s">
        <v>198</v>
      </c>
      <c r="V562" s="54" t="s">
        <v>195</v>
      </c>
      <c r="W562" s="1">
        <v>43921</v>
      </c>
    </row>
    <row r="563" spans="19:23" x14ac:dyDescent="0.35">
      <c r="S563">
        <v>10</v>
      </c>
      <c r="T563" s="54" t="s">
        <v>187</v>
      </c>
      <c r="U563" s="54" t="s">
        <v>198</v>
      </c>
      <c r="V563" s="54" t="s">
        <v>195</v>
      </c>
      <c r="W563" s="1">
        <v>43921</v>
      </c>
    </row>
    <row r="564" spans="19:23" x14ac:dyDescent="0.35">
      <c r="S564">
        <v>10</v>
      </c>
      <c r="T564" s="54" t="s">
        <v>187</v>
      </c>
      <c r="U564" s="54" t="s">
        <v>198</v>
      </c>
      <c r="V564" s="54" t="s">
        <v>195</v>
      </c>
      <c r="W564" s="1">
        <v>43921</v>
      </c>
    </row>
    <row r="565" spans="19:23" x14ac:dyDescent="0.35">
      <c r="S565">
        <v>10</v>
      </c>
      <c r="T565" s="54" t="s">
        <v>187</v>
      </c>
      <c r="U565" s="54" t="s">
        <v>198</v>
      </c>
      <c r="V565" s="54" t="s">
        <v>195</v>
      </c>
      <c r="W565" s="1">
        <v>43921</v>
      </c>
    </row>
    <row r="566" spans="19:23" x14ac:dyDescent="0.35">
      <c r="S566">
        <v>11</v>
      </c>
      <c r="T566" s="54" t="s">
        <v>184</v>
      </c>
      <c r="U566" s="54" t="s">
        <v>199</v>
      </c>
      <c r="V566" s="54" t="s">
        <v>195</v>
      </c>
      <c r="W566" s="1">
        <v>43951</v>
      </c>
    </row>
    <row r="567" spans="19:23" x14ac:dyDescent="0.35">
      <c r="S567">
        <v>11</v>
      </c>
      <c r="T567" s="54" t="s">
        <v>184</v>
      </c>
      <c r="U567" s="54" t="s">
        <v>199</v>
      </c>
      <c r="V567" s="54" t="s">
        <v>195</v>
      </c>
      <c r="W567" s="1">
        <v>43951</v>
      </c>
    </row>
    <row r="568" spans="19:23" x14ac:dyDescent="0.35">
      <c r="S568">
        <v>11</v>
      </c>
      <c r="T568" s="54" t="s">
        <v>184</v>
      </c>
      <c r="U568" s="54" t="s">
        <v>199</v>
      </c>
      <c r="V568" s="54" t="s">
        <v>195</v>
      </c>
      <c r="W568" s="1">
        <v>43951</v>
      </c>
    </row>
    <row r="569" spans="19:23" x14ac:dyDescent="0.35">
      <c r="S569">
        <v>11</v>
      </c>
      <c r="T569" s="54" t="s">
        <v>184</v>
      </c>
      <c r="U569" s="54" t="s">
        <v>199</v>
      </c>
      <c r="V569" s="54" t="s">
        <v>195</v>
      </c>
      <c r="W569" s="1">
        <v>43951</v>
      </c>
    </row>
    <row r="570" spans="19:23" x14ac:dyDescent="0.35">
      <c r="S570">
        <v>11</v>
      </c>
      <c r="T570" s="54" t="s">
        <v>184</v>
      </c>
      <c r="U570" s="54" t="s">
        <v>199</v>
      </c>
      <c r="V570" s="54" t="s">
        <v>195</v>
      </c>
      <c r="W570" s="1">
        <v>43951</v>
      </c>
    </row>
    <row r="571" spans="19:23" x14ac:dyDescent="0.35">
      <c r="S571">
        <v>11</v>
      </c>
      <c r="T571" s="54" t="s">
        <v>184</v>
      </c>
      <c r="U571" s="54" t="s">
        <v>199</v>
      </c>
      <c r="V571" s="54" t="s">
        <v>195</v>
      </c>
      <c r="W571" s="1">
        <v>43951</v>
      </c>
    </row>
    <row r="572" spans="19:23" x14ac:dyDescent="0.35">
      <c r="S572">
        <v>11</v>
      </c>
      <c r="T572" s="54" t="s">
        <v>184</v>
      </c>
      <c r="U572" s="54" t="s">
        <v>199</v>
      </c>
      <c r="V572" s="54" t="s">
        <v>195</v>
      </c>
      <c r="W572" s="1">
        <v>43951</v>
      </c>
    </row>
    <row r="573" spans="19:23" x14ac:dyDescent="0.35">
      <c r="S573">
        <v>11</v>
      </c>
      <c r="T573" s="54" t="s">
        <v>184</v>
      </c>
      <c r="U573" s="54" t="s">
        <v>199</v>
      </c>
      <c r="V573" s="54" t="s">
        <v>195</v>
      </c>
      <c r="W573" s="1">
        <v>43951</v>
      </c>
    </row>
    <row r="574" spans="19:23" x14ac:dyDescent="0.35">
      <c r="S574">
        <v>12</v>
      </c>
      <c r="T574" s="54" t="s">
        <v>187</v>
      </c>
      <c r="U574" s="54" t="s">
        <v>200</v>
      </c>
      <c r="V574" s="54" t="s">
        <v>195</v>
      </c>
      <c r="W574" s="1">
        <v>43982</v>
      </c>
    </row>
    <row r="575" spans="19:23" x14ac:dyDescent="0.35">
      <c r="S575">
        <v>12</v>
      </c>
      <c r="T575" s="54" t="s">
        <v>187</v>
      </c>
      <c r="U575" s="54" t="s">
        <v>200</v>
      </c>
      <c r="V575" s="54" t="s">
        <v>195</v>
      </c>
      <c r="W575" s="1">
        <v>43982</v>
      </c>
    </row>
    <row r="576" spans="19:23" x14ac:dyDescent="0.35">
      <c r="S576">
        <v>12</v>
      </c>
      <c r="T576" s="54" t="s">
        <v>187</v>
      </c>
      <c r="U576" s="54" t="s">
        <v>200</v>
      </c>
      <c r="V576" s="54" t="s">
        <v>195</v>
      </c>
      <c r="W576" s="1">
        <v>43982</v>
      </c>
    </row>
    <row r="577" spans="19:23" x14ac:dyDescent="0.35">
      <c r="S577">
        <v>12</v>
      </c>
      <c r="T577" s="54" t="s">
        <v>187</v>
      </c>
      <c r="U577" s="54" t="s">
        <v>200</v>
      </c>
      <c r="V577" s="54" t="s">
        <v>195</v>
      </c>
      <c r="W577" s="1">
        <v>43982</v>
      </c>
    </row>
    <row r="578" spans="19:23" x14ac:dyDescent="0.35">
      <c r="S578">
        <v>12</v>
      </c>
      <c r="T578" s="54" t="s">
        <v>187</v>
      </c>
      <c r="U578" s="54" t="s">
        <v>200</v>
      </c>
      <c r="V578" s="54" t="s">
        <v>195</v>
      </c>
      <c r="W578" s="1">
        <v>43982</v>
      </c>
    </row>
    <row r="579" spans="19:23" x14ac:dyDescent="0.35">
      <c r="S579">
        <v>12</v>
      </c>
      <c r="T579" s="54" t="s">
        <v>187</v>
      </c>
      <c r="U579" s="54" t="s">
        <v>200</v>
      </c>
      <c r="V579" s="54" t="s">
        <v>195</v>
      </c>
      <c r="W579" s="1">
        <v>43982</v>
      </c>
    </row>
    <row r="580" spans="19:23" x14ac:dyDescent="0.35">
      <c r="S580">
        <v>12</v>
      </c>
      <c r="T580" s="54" t="s">
        <v>187</v>
      </c>
      <c r="U580" s="54" t="s">
        <v>200</v>
      </c>
      <c r="V580" s="54" t="s">
        <v>195</v>
      </c>
      <c r="W580" s="1">
        <v>43982</v>
      </c>
    </row>
    <row r="581" spans="19:23" x14ac:dyDescent="0.35">
      <c r="S581">
        <v>12</v>
      </c>
      <c r="T581" s="54" t="s">
        <v>187</v>
      </c>
      <c r="U581" s="54" t="s">
        <v>200</v>
      </c>
      <c r="V581" s="54" t="s">
        <v>195</v>
      </c>
      <c r="W581" s="1">
        <v>43982</v>
      </c>
    </row>
  </sheetData>
  <phoneticPr fontId="11" type="noConversion"/>
  <hyperlinks>
    <hyperlink ref="I5" r:id="rId1" xr:uid="{8E2B09F0-76B3-499A-8067-1E98101CAF29}"/>
  </hyperlinks>
  <pageMargins left="0.7" right="0.7" top="0.75" bottom="0.75" header="0.3" footer="0.3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B084B-A321-49D1-B5D5-83DCE61F3F2E}">
  <dimension ref="A1"/>
  <sheetViews>
    <sheetView showGridLines="0" showRowColHeaders="0" workbookViewId="0">
      <selection activeCell="O7" sqref="O7"/>
    </sheetView>
  </sheetViews>
  <sheetFormatPr defaultRowHeight="14.5" x14ac:dyDescent="0.3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1 8 8 3 e 9 5 - 9 a 3 1 - 4 5 2 c - a d 3 4 - 9 7 5 c 4 0 f b a b f c "   x m l n s = " h t t p : / / s c h e m a s . m i c r o s o f t . c o m / D a t a M a s h u p " > A A A A A P s F A A B Q S w M E F A A C A A g A t 4 o 2 T 7 5 Q o P i m A A A A 9 g A A A B I A H A B D b 2 5 m a W c v U G F j a 2 F n Z S 5 4 b W w g o h g A K K A U A A A A A A A A A A A A A A A A A A A A A A A A A A A A h Y 9 N C s I w G E S v U r J v f q p W K V 9 T x K 0 F Q R S 3 I c Y 2 2 K b S p K Z 3 c + G R v I I F r b p z O c M b e P O 4 3 S H r 6 y q 4 q t b q x q S I Y Y o C Z W R z 1 K Z I U e d O 4 Q J l H D Z C n k W h g g E 2 N u m t T l H p 3 C U h x H u P / Q Q 3 b U E i S h k 5 5 O u t L F U t Q m 2 s E 0 Y q 9 F k d / 6 8 Q h / 1 L h k d 4 P s W z m M W Y A R l L y L X 5 A t H g i y m Q n x J W X e W 6 V n F l w u U O y B i B v D / w J 1 B L A w Q U A A I A C A C 3 i j Z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4 o 2 T z N r m t X z A g A A i w g A A B M A H A B G b 3 J t d W x h c y 9 T Z W N 0 a W 9 u M S 5 t I K I Y A C i g F A A A A A A A A A A A A A A A A A A A A A A A A A A A A M V V z U 7 b Q B C + R 8 o 7 r B Y J 2 Z J x S F t V K i i t I C E V h y I g Q V B F O W z s g V j Y 6 3 S 9 h l i R X 4 M H 6 b l P w 5 N 0 d t d / o Q m 9 F D U X 7 8 7 M z v d 9 M 7 O b B D w Z x J y M z L d 7 2 G 6 1 W 8 m c C f D J K E 6 F B / 1 U C O B e R n o k B N l u E f w Z D 1 p O l h 6 E r g m R 1 7 G 4 n 8 X x v W W v J m c s g h 5 d z 0 C n + a Q f c 4 m h U 8 c k 6 s d h G v E u Z j K h q 3 0 V o m 3 T d i v g a 1 F N b h k w g a f o u / 3 u J 0 o i k I x M T p N z J h B X g r h I Q W Q 9 K V J w y D h b I J U x L C V 1 y M u Y S / i R B p h Q x 0 6 b C B E y n S u I / e 7 b A P g s e 8 v 0 O 3 R 4 Q y 6 Z h I R u b N 0 1 z N x z d g e W W h R t S S w 6 l 3 K R H H Q 6 j 4 + P 7 h J c L 4 4 6 X t E / y W Y h J J 0 v t y K O e k d X g 1 0 f s / c o 2 T X d 2 C V 0 T 2 1 M 4 c o d q r T t o t s D h j K b r V a G R p / V V k u Y k G H K 9 U B q k c c B 9 w N + p 6 q 1 o h S W E C 1 C J o a x i N K Q q U m j 9 I D W c m l O y b S q w y 3 / C n J 4 o 1 0 b C 2 F p 9 i w h E k v s F P S r r e p S s b F J 7 3 N 9 / n 8 X 8 7 W C K l 9 Z 1 D K u L r M J b 8 6 K n I W D r f X 5 y x 0 v z 2 6 4 3 T u 0 P 2 f 8 D g H U D K s x H C v V 7 l g w n t x i + 8 z F V s 7 E M n j O a k W / a c 1 n a a T m n c u P H 1 w V k T t k R R U S W i X u i S p Y n t s V 1 i B d h I G H R r 9 4 M G r A y m U c 1 g t i D i k T 6 y / Z w w S L j N a p R 3 h c F l n J L C M D C I M o w D t Y Q + i Q I v 0 r K j f R R G H r y t S w 5 a i X A t 8 7 u k I e F T + N g r g G T r 0 J x 1 l F x q I d D L l I Y w k j m S G D f v J g l 1 V z u 6 U 8 9 1 2 1 e k 8 b 9 b s E j g 0 t W S X d W p v x F H b r t X I 4 h Z K y h C X z f D v O d p g / C J X Z S y 0 Z r Y Y C p a D p O 1 6 d h k 0 L 1 d O 0 R u C U P 8 T 3 K m + a y D i q n p q a y J H v V 4 P y k i 1 m r B 4 a h w D z 5 m s v j D V R H K Y O m W h c t U C e U 7 t G P 1 k u G P c x Y / N 5 N r j G p d c V / j a y 6 z x W t P q b 9 m I f y P P T z + e n X y q o s i s Z D f s V D 2 R C F i A I P j 7 K g B + 9 V Q 5 T w 3 + c 0 q 5 f o E 1 V O P w N U E s B A i 0 A F A A C A A g A t 4 o 2 T 7 5 Q o P i m A A A A 9 g A A A B I A A A A A A A A A A A A A A A A A A A A A A E N v b m Z p Z y 9 Q Y W N r Y W d l L n h t b F B L A Q I t A B Q A A g A I A L e K N k 8 P y u m r p A A A A O k A A A A T A A A A A A A A A A A A A A A A A P I A A A B b Q 2 9 u d G V u d F 9 U e X B l c 1 0 u e G 1 s U E s B A i 0 A F A A C A A g A t 4 o 2 T z N r m t X z A g A A i w g A A B M A A A A A A A A A A A A A A A A A 4 w E A A E Z v c m 1 1 b G F z L 1 N l Y 3 R p b 2 4 x L m 1 Q S w U G A A A A A A M A A w D C A A A A I w U A A A A A E Q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s 8 n A A A A A A A A r S c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U U F B Q U F B Q U F B Q T Z N Z C 8 v b E c 5 a l J M Q X V i M W V 6 a D h T W k R H W n V S M l Y w U m x o U 1 l Y U m x j d 0 F B Q U F B Q U F B P T 0 i I C 8 + P C 9 T d G F i b G V F b n R y a W V z P j w v S X R l b T 4 8 S X R l b T 4 8 S X R l b U x v Y 2 F 0 a W 9 u P j x J d G V t V H l w Z T 5 G b 3 J t d W x h P C 9 J d G V t V H l w Z T 4 8 S X R l b V B h d G g + U 2 V j d G l v b j E v U 2 9 1 c m N l Q 3 V y c m V u Y 3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k t M j J U M D g 6 N T Q 6 M j M u O D g 4 N z U w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2 9 1 c m N l Q 3 V y c m V u Y 3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1 c m N l Q 3 V y c m V u Y 3 k v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l l Y X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k t M j J U M D g 6 N T Q 6 M j M u O T A y N z E 1 M F o i I C 8 + P E V u d H J 5 I F R 5 c G U 9 I k Z p b G x T d G F 0 d X M i I F Z h b H V l P S J z Q 2 9 t c G x l d G U i I C 8 + P E V u d H J 5 I F R 5 c G U 9 I l F 1 Z X J 5 R 3 J v d X B J R C I g V m F s d W U 9 I n N m Z m R m M z E z Y S 0 2 Z j k 0 L T Q 0 N j M t Y j A y Z S 0 2 Z j U 3 Y j M 4 N 2 M 0 O T k i I C 8 + P C 9 T d G F i b G V F b n R y a W V z P j w v S X R l b T 4 8 S X R l b T 4 8 S X R l b U x v Y 2 F 0 a W 9 u P j x J d G V t V H l w Z T 5 G b 3 J t d W x h P C 9 J d G V t V H l w Z T 4 8 S X R l b V B h d G g + U 2 V j d G l v b j E v b W 9 u d G g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k t M j J U M D g 6 N T Q 6 M j M u O T A 4 N j Y 3 M l o i I C 8 + P E V u d H J 5 I F R 5 c G U 9 I k Z p b G x T d G F 0 d X M i I F Z h b H V l P S J z Q 2 9 t c G x l d G U i I C 8 + P E V u d H J 5 I F R 5 c G U 9 I l F 1 Z X J 5 R 3 J v d X B J R C I g V m F s d W U 9 I n N m Z m R m M z E z Y S 0 2 Z j k 0 L T Q 0 N j M t Y j A y Z S 0 2 Z j U 3 Y j M 4 N 2 M 0 O T k i I C 8 + P C 9 T d G F i b G V F b n R y a W V z P j w v S X R l b T 4 8 S X R l b T 4 8 S X R l b U x v Y 2 F 0 a W 9 u P j x J d G V t V H l w Z T 5 G b 3 J t d W x h P C 9 J d G V t V H l w Z T 4 8 S X R l b V B h d G g + U 2 V j d G l v b j E v Z G F 5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5 L T I y V D A 4 O j U 0 O j I z L j k x M z Y 5 M D Z a I i A v P j x F b n R y e S B U e X B l P S J G a W x s U 3 R h d H V z I i B W Y W x 1 Z T 0 i c 0 N v b X B s Z X R l I i A v P j x F b n R y e S B U e X B l P S J R d W V y e U d y b 3 V w S U Q i I F Z h b H V l P S J z Z m Z k Z j M x M 2 E t N m Y 5 N C 0 0 N D Y z L W I w M m U t N m Y 1 N 2 I z O D d j N D k 5 I i A v P j w v U 3 R h Y m x l R W 5 0 c m l l c z 4 8 L 0 l 0 Z W 0 + P E l 0 Z W 0 + P E l 0 Z W 1 M b 2 N h d G l v b j 4 8 S X R l b V R 5 c G U + R m 9 y b X V s Y T w v S X R l b V R 5 c G U + P E l 0 Z W 1 Q Y X R o P l N l Y 3 R p b 2 4 x L 0 Z Y J T I w U m F 0 Z X M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m l n Y X R p b 2 4 i I C 8 + P E V u d H J 5 I F R 5 c G U 9 I l F 1 Z X J 5 R 3 J v d X B J R C I g V m F s d W U 9 I n N m Z m R m M z E z Y S 0 2 Z j k 0 L T Q 0 N j M t Y j A y Z S 0 2 Z j U 3 Y j M 4 N 2 M 0 O T k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5 L T I y V D A 5 O j I x O j I 4 L j k w N z E 2 M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Z Y J T I w U m F 0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g l M j B S Y X R l c y 9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5 H Z X R G W F J h d G V z P C 9 J d G V t U G F 0 a D 4 8 L 0 l 0 Z W 1 M b 2 N h d G l v b j 4 8 U 3 R h Y m x l R W 5 0 c m l l c z 4 8 R W 5 0 c n k g V H l w Z T 0 i U X V l c n l H c m 9 1 c E l E I i B W Y W x 1 Z T 0 i c 2 Z m Z G Y z M T N h L T Z m O T Q t N D Q 2 M y 1 i M D J l L T Z m N T d i M z g 3 Y z Q 5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O S 0 y M l Q w O T o y M T o y O C 4 5 N T E w M D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b k d l d E Z Y U m F 0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R G F 0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S G l z d G 9 y a W N h b C B G W C B S Y X R l c y I g L z 4 8 R W 5 0 c n k g V H l w Z T 0 i U m V j b 3 Z l c n l U Y X J n Z X R D b 2 x 1 b W 4 i I F Z h b H V l P S J s M T k i I C 8 + P E V u d H J 5 I F R 5 c G U 9 I l J l Y 2 9 2 Z X J 5 V G F y Z 2 V 0 U m 9 3 I i B W Y W x 1 Z T 0 i b D g i I C 8 + P E V u d H J 5 I F R 5 c G U 9 I k Z p b G x U Y X J n Z X Q i I F Z h b H V l P S J z d G J s R G F 0 Z X N f M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m x E Y X R l c y 9 D a G F u Z 2 V k I F R 5 c G U u e 0 1 v b n R o I E 5 1 b S w w f S Z x d W 9 0 O y w m c X V v d D t T Z W N 0 a W 9 u M S 9 0 Y m x E Y X R l c y 9 T c G x p d C B D b 2 x 1 b W 4 g Y n k g R G V s a W 1 p d G V y L n t E Y X R l L j E s M X 0 m c X V v d D s s J n F 1 b 3 Q 7 U 2 V j d G l v b j E v d G J s R G F 0 Z X M v U 3 B s a X Q g Q 2 9 s d W 1 u I G J 5 I E R l b G l t a X R l c i 5 7 R G F 0 Z S 4 y L D J 9 J n F 1 b 3 Q 7 L C Z x d W 9 0 O 1 N l Y 3 R p b 2 4 x L 3 R i b E R h d G V z L 1 N w b G l 0 I E N v b H V t b i B i e S B E Z W x p b W l 0 Z X I u e 0 R h d G U u M y w z f S Z x d W 9 0 O y w m c X V v d D t T Z W N 0 a W 9 u M S 9 0 Y m x E Y X R l c y 9 E d X B s a W N h d G V k I E N v b H V t b i 5 7 R G F 0 Z S A t I E N v c H k s M n 0 m c X V v d D s s J n F 1 b 3 Q 7 U 2 V j d G l v b j E v d G J s R G F 0 Z X M v R X h w Y W 5 k Z W Q g R l g g U m F 0 Z X M u e 0 N 1 c n J l b m N 5 I G N v Z G U g 4 p a y 4 p a 8 L D V 9 J n F 1 b 3 Q 7 L C Z x d W 9 0 O 1 N l Y 3 R p b 2 4 x L 3 R i b E R h d G V z L 0 V 4 c G F u Z G V k I E Z Y I F J h d G V z L n t D d X J y Z W 5 j e S B u Y W 1 l I O K W s u K W v C w 2 f S Z x d W 9 0 O y w m c X V v d D t T Z W N 0 a W 9 u M S 9 0 Y m x E Y X R l c y 9 F e H B h b m R l Z C B G W C B S Y X R l c y 5 7 V W 5 p d H M g c G V y I E F V R C w 3 f S Z x d W 9 0 O y w m c X V v d D t T Z W N 0 a W 9 u M S 9 0 Y m x E Y X R l c y 9 F e H B h b m R l Z C B G W C B S Y X R l c y 5 7 Q V V E I H B l c i B V b m l 0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3 R i b E R h d G V z L 0 N o Y W 5 n Z W Q g V H l w Z S 5 7 T W 9 u d G g g T n V t L D B 9 J n F 1 b 3 Q 7 L C Z x d W 9 0 O 1 N l Y 3 R p b 2 4 x L 3 R i b E R h d G V z L 1 N w b G l 0 I E N v b H V t b i B i e S B E Z W x p b W l 0 Z X I u e 0 R h d G U u M S w x f S Z x d W 9 0 O y w m c X V v d D t T Z W N 0 a W 9 u M S 9 0 Y m x E Y X R l c y 9 T c G x p d C B D b 2 x 1 b W 4 g Y n k g R G V s a W 1 p d G V y L n t E Y X R l L j I s M n 0 m c X V v d D s s J n F 1 b 3 Q 7 U 2 V j d G l v b j E v d G J s R G F 0 Z X M v U 3 B s a X Q g Q 2 9 s d W 1 u I G J 5 I E R l b G l t a X R l c i 5 7 R G F 0 Z S 4 z L D N 9 J n F 1 b 3 Q 7 L C Z x d W 9 0 O 1 N l Y 3 R p b 2 4 x L 3 R i b E R h d G V z L 0 R 1 c G x p Y 2 F 0 Z W Q g Q 2 9 s d W 1 u L n t E Y X R l I C 0 g Q 2 9 w e S w y f S Z x d W 9 0 O y w m c X V v d D t T Z W N 0 a W 9 u M S 9 0 Y m x E Y X R l c y 9 F e H B h b m R l Z C B G W C B S Y X R l c y 5 7 Q 3 V y c m V u Y 3 k g Y 2 9 k Z S D i l r L i l r w s N X 0 m c X V v d D s s J n F 1 b 3 Q 7 U 2 V j d G l v b j E v d G J s R G F 0 Z X M v R X h w Y W 5 k Z W Q g R l g g U m F 0 Z X M u e 0 N 1 c n J l b m N 5 I G 5 h b W U g 4 p a y 4 p a 8 L D Z 9 J n F 1 b 3 Q 7 L C Z x d W 9 0 O 1 N l Y 3 R p b 2 4 x L 3 R i b E R h d G V z L 0 V 4 c G F u Z G V k I E Z Y I F J h d G V z L n t V b m l 0 c y B w Z X I g Q V V E L D d 9 J n F 1 b 3 Q 7 L C Z x d W 9 0 O 1 N l Y 3 R p b 2 4 x L 3 R i b E R h d G V z L 0 V 4 c G F u Z G V k I E Z Y I F J h d G V z L n t B V U Q g c G V y I F V u a X Q s O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1 v b n R o I E 5 1 b S Z x d W 9 0 O y w m c X V v d D t E Y X k m c X V v d D s s J n F 1 b 3 Q 7 T W 9 u d G g m c X V v d D s s J n F 1 b 3 Q 7 W W V h c i Z x d W 9 0 O y w m c X V v d D t E Y X R l J n F 1 b 3 Q 7 L C Z x d W 9 0 O 0 N 1 c n J l b m N 5 I G N v Z G U g 4 p a y 4 p a 8 J n F 1 b 3 Q 7 L C Z x d W 9 0 O 0 N 1 c n J l b m N 5 I G 5 h b W U g 4 p a y 4 p a 8 J n F 1 b 3 Q 7 L C Z x d W 9 0 O 1 V u a X R z I H B l c i B B V U Q m c X V v d D s s J n F 1 b 3 Q 7 Q V V E I H B l c i B V b m l 0 J n F 1 b 3 Q 7 X S I g L z 4 8 R W 5 0 c n k g V H l w Z T 0 i R m l s b E N v b H V t b l R 5 c G V z I i B W Y W x 1 Z T 0 i c 0 F 3 W U d C Z 2 t B Q U F B Q S I g L z 4 8 R W 5 0 c n k g V H l w Z T 0 i R m l s b E x h c 3 R V c G R h d G V k I i B W Y W x 1 Z T 0 i Z D I w M T k t M D k t M j J U M D k 6 M j E 6 N D Y u M j U w O D Y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3 M y I g L z 4 8 R W 5 0 c n k g V H l w Z T 0 i Q W R k Z W R U b 0 R h d G F N b 2 R l b C I g V m F s d W U 9 I m w w I i A v P j x F b n R y e S B U e X B l P S J R d W V y e U l E I i B W Y W x 1 Z T 0 i c z I x O W F l N m Y 4 L T g 5 Y T M t N D I x M S 1 i Z T Q y L T E 5 N z M w Z D k z N W U 5 Z S I g L z 4 8 L 1 N 0 Y W J s Z U V u d H J p Z X M + P C 9 J d G V t P j x J d G V t P j x J d G V t T G 9 j Y X R p b 2 4 + P E l 0 Z W 1 U e X B l P k Z v c m 1 1 b G E 8 L 0 l 0 Z W 1 U e X B l P j x J d G V t U G F 0 a D 5 T Z W N 0 a W 9 u M S 9 0 Y m x E Y X R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E Y X R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E R h d G V z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E Y X R l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E R h d G V z L 0 l u d m 9 r Z W Q l M j B D d X N 0 b 2 0 l M j B G d W 5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E R h d G V z L 0 V 4 c G F u Z G V k J T I w R l g l M j B S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E R h d G V z L 0 R 1 c G x p Y 2 F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E Y X R l c y 9 S Z W 5 h b W V k J T I w Q 2 9 s d W 1 u c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o 7 j 5 O I 5 i k + W a t 8 Q M u G D / w A A A A A C A A A A A A A Q Z g A A A A E A A C A A A A D 6 A u a T L G g 8 J i / E 9 5 f g X S X L c g z Z g k x 5 k g P 6 t S k a k z c s a Q A A A A A O g A A A A A I A A C A A A A A i b T 9 k c 6 p i L L K B a q A D w C q t W 5 x 6 H 9 H D X u 5 N g s 7 6 P K B r C F A A A A D x F U 8 L I 4 w v s C C M 1 W 2 r R e L t O C O W 1 8 y 7 5 v n 8 + G I m e E J h K z B 5 w w U L s k e b g M n a r 8 U B j G h b T 4 i j S P 5 X B s 0 C / 9 U x b S Y I A h j i u R R e 6 9 s e E g y 8 R S M F 4 k A A A A C G h d l Q O n K G 8 C n X a W j w b A A m b G s / O g Y I T 6 e O O d t D O n e 1 3 / g M t / L i Q X K W l q M W F T h y F u / t F u q 0 M 9 M O g c x B A Z I i D H x x < / D a t a M a s h u p > 
</file>

<file path=customXml/itemProps1.xml><?xml version="1.0" encoding="utf-8"?>
<ds:datastoreItem xmlns:ds="http://schemas.openxmlformats.org/officeDocument/2006/customXml" ds:itemID="{31883024-AE89-4C2C-9A0B-673BD011F1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Open</vt:lpstr>
      <vt:lpstr>Welcome</vt:lpstr>
      <vt:lpstr>Dynamic Arrays</vt:lpstr>
      <vt:lpstr>Setup</vt:lpstr>
      <vt:lpstr>Financial Model</vt:lpstr>
      <vt:lpstr>Financial Model Complete</vt:lpstr>
      <vt:lpstr>Historical FX Rates</vt:lpstr>
      <vt:lpstr>Thank you</vt:lpstr>
      <vt:lpstr>Welcome!ListRates</vt:lpstr>
      <vt:lpstr>ListRates</vt:lpstr>
      <vt:lpstr>sDiscRate</vt:lpstr>
      <vt:lpstr>sFileHeader</vt:lpstr>
      <vt:lpstr>sInvestment</vt:lpstr>
      <vt:lpstr>sModelTerm</vt:lpstr>
      <vt:lpstr>SourceCurrency</vt:lpstr>
      <vt:lpstr>sOverheadsPct</vt:lpstr>
      <vt:lpstr>sSalvageValue</vt:lpstr>
      <vt:lpstr>sStartDate</vt:lpstr>
    </vt:vector>
  </TitlesOfParts>
  <Company>Access Analytic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Robson</dc:creator>
  <cp:lastModifiedBy>Jeff Robson</cp:lastModifiedBy>
  <dcterms:created xsi:type="dcterms:W3CDTF">2019-09-21T12:42:31Z</dcterms:created>
  <dcterms:modified xsi:type="dcterms:W3CDTF">2020-10-08T02:46:02Z</dcterms:modified>
</cp:coreProperties>
</file>